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eet\Downloads\"/>
    </mc:Choice>
  </mc:AlternateContent>
  <xr:revisionPtr revIDLastSave="0" documentId="13_ncr:1_{0F15C0B9-EC1C-4CF3-9B1A-E312E37255E3}" xr6:coauthVersionLast="47" xr6:coauthVersionMax="47" xr10:uidLastSave="{00000000-0000-0000-0000-000000000000}"/>
  <bookViews>
    <workbookView xWindow="-108" yWindow="-108" windowWidth="23256" windowHeight="12456"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4" l="1"/>
  <c r="F14" i="14" l="1"/>
  <c r="F15" i="14" s="1"/>
  <c r="F25" i="14"/>
  <c r="F26" i="14" s="1"/>
  <c r="F17" i="14" l="1"/>
  <c r="F19" i="14" l="1"/>
  <c r="F21" i="14" s="1"/>
  <c r="F20" i="14"/>
  <c r="F22" i="14" l="1"/>
  <c r="F24" i="14" s="1"/>
  <c r="F28" i="14" l="1"/>
  <c r="F29" i="14" l="1"/>
  <c r="F30" i="14"/>
  <c r="F31" i="14" l="1"/>
  <c r="F33" i="14"/>
  <c r="F36" i="14" l="1"/>
  <c r="H25" i="14" s="1"/>
  <c r="H26" i="14" s="1"/>
  <c r="H13" i="14"/>
  <c r="F34" i="14"/>
  <c r="H14" i="14" l="1"/>
  <c r="H17" i="14"/>
  <c r="H15" i="14"/>
  <c r="H19" i="14" l="1"/>
  <c r="H20" i="14"/>
  <c r="H21" i="14" l="1"/>
  <c r="H22" i="14" s="1"/>
  <c r="H24" i="14" s="1"/>
  <c r="H28" i="14" l="1"/>
  <c r="H29" i="14" l="1"/>
  <c r="H30" i="14"/>
  <c r="H31" i="14" l="1"/>
  <c r="H33" i="14"/>
  <c r="H36" i="14" l="1"/>
  <c r="J25" i="14" s="1"/>
  <c r="J13" i="14"/>
  <c r="H34" i="14"/>
  <c r="J14" i="14" l="1"/>
  <c r="J15" i="14"/>
  <c r="J17" i="14" s="1"/>
  <c r="J26" i="14"/>
  <c r="J19" i="14" l="1"/>
  <c r="J20" i="14"/>
  <c r="J21" i="14"/>
  <c r="J22" i="14" l="1"/>
  <c r="J24" i="14" s="1"/>
  <c r="J28" i="14" l="1"/>
  <c r="J29" i="14" l="1"/>
  <c r="J30" i="14"/>
  <c r="J31" i="14" l="1"/>
  <c r="J33" i="14"/>
  <c r="L13" i="14" l="1"/>
  <c r="J34" i="14"/>
  <c r="J36" i="14"/>
  <c r="L25" i="14" s="1"/>
  <c r="L26" i="14" l="1"/>
  <c r="L14" i="14"/>
  <c r="L15" i="14" s="1"/>
  <c r="L17" i="14" l="1"/>
  <c r="L19" i="14" l="1"/>
  <c r="L20" i="14"/>
  <c r="L21" i="14" l="1"/>
  <c r="L22" i="14" s="1"/>
  <c r="L24" i="14" s="1"/>
  <c r="L28" i="14" l="1"/>
  <c r="L29" i="14" l="1"/>
  <c r="L30" i="14"/>
  <c r="L31" i="14" l="1"/>
  <c r="L33" i="14"/>
  <c r="N13" i="14" l="1"/>
  <c r="L34" i="14"/>
  <c r="L36" i="14"/>
  <c r="N25" i="14" s="1"/>
  <c r="N26" i="14" s="1"/>
  <c r="N15" i="14" l="1"/>
  <c r="N14" i="14"/>
  <c r="N17" i="14" l="1"/>
  <c r="N20" i="14" l="1"/>
  <c r="N19" i="14"/>
  <c r="N21" i="14" l="1"/>
  <c r="N22" i="14" s="1"/>
  <c r="N24" i="14" s="1"/>
  <c r="N28" i="14" l="1"/>
  <c r="N30" i="14" l="1"/>
  <c r="N29" i="14"/>
  <c r="F34" i="6"/>
  <c r="F35" i="6"/>
  <c r="F31" i="6"/>
  <c r="F29" i="6"/>
  <c r="F28" i="6"/>
  <c r="F26" i="6"/>
  <c r="F25" i="6"/>
  <c r="F23" i="6"/>
  <c r="F21" i="6"/>
  <c r="F20" i="6"/>
  <c r="F19" i="6"/>
  <c r="B26" i="7"/>
  <c r="B27" i="7" s="1"/>
  <c r="B28" i="7" s="1"/>
  <c r="B29" i="7" s="1"/>
  <c r="B30" i="7" s="1"/>
  <c r="B39" i="10"/>
  <c r="B40" i="10" s="1"/>
  <c r="B41" i="10" s="1"/>
  <c r="B42" i="10" s="1"/>
  <c r="B43" i="10" s="1"/>
  <c r="B44" i="10" s="1"/>
  <c r="B45" i="10" s="1"/>
  <c r="B46" i="10" s="1"/>
  <c r="B47" i="10" s="1"/>
  <c r="B48" i="10" s="1"/>
  <c r="N31" i="14" l="1"/>
  <c r="N33" i="14"/>
  <c r="J12" i="10"/>
  <c r="J24" i="10" s="1"/>
  <c r="H12" i="10"/>
  <c r="H24" i="10" s="1"/>
  <c r="F12" i="10"/>
  <c r="F24" i="10" s="1"/>
  <c r="B31" i="7"/>
  <c r="B39" i="6"/>
  <c r="B40" i="6" s="1"/>
  <c r="B41" i="6" s="1"/>
  <c r="B42" i="6" s="1"/>
  <c r="B43" i="6" s="1"/>
  <c r="B44" i="6" s="1"/>
  <c r="B45" i="6" s="1"/>
  <c r="B46" i="6" s="1"/>
  <c r="B47" i="6" s="1"/>
  <c r="B48" i="6" s="1"/>
  <c r="N36" i="14" l="1"/>
  <c r="N34" i="14"/>
  <c r="F25" i="10"/>
  <c r="J25" i="10"/>
  <c r="H25" i="10"/>
  <c r="H13" i="10"/>
  <c r="H14" i="10" s="1"/>
  <c r="H16" i="10" s="1"/>
  <c r="F13" i="10"/>
  <c r="F14" i="10" s="1"/>
  <c r="F16" i="10" s="1"/>
  <c r="J13" i="10"/>
  <c r="J14" i="10" s="1"/>
  <c r="J16" i="10" s="1"/>
  <c r="J19" i="10" l="1"/>
  <c r="J18" i="10"/>
  <c r="F19" i="10"/>
  <c r="F18" i="10"/>
  <c r="H19" i="10"/>
  <c r="H18" i="10"/>
  <c r="J20" i="10" l="1"/>
  <c r="J21" i="10" s="1"/>
  <c r="J23" i="10" s="1"/>
  <c r="J35" i="10" s="1"/>
  <c r="H20" i="10"/>
  <c r="H21" i="10" s="1"/>
  <c r="H23" i="10" s="1"/>
  <c r="H35" i="10" s="1"/>
  <c r="F20" i="10"/>
  <c r="F21" i="10" s="1"/>
  <c r="F23" i="10" s="1"/>
  <c r="F35" i="10" s="1"/>
  <c r="J10" i="7"/>
  <c r="H10" i="7"/>
  <c r="F10" i="7"/>
  <c r="J12" i="6"/>
  <c r="J13" i="6" s="1"/>
  <c r="H12" i="6"/>
  <c r="H13" i="6" s="1"/>
  <c r="F12" i="6"/>
  <c r="F13" i="6" s="1"/>
  <c r="F26" i="10" l="1"/>
  <c r="H26" i="10"/>
  <c r="J26" i="10"/>
  <c r="J11" i="7"/>
  <c r="J12" i="7" s="1"/>
  <c r="J14" i="7" s="1"/>
  <c r="J24" i="6"/>
  <c r="F24" i="6"/>
  <c r="H24" i="6"/>
  <c r="H11" i="7"/>
  <c r="H12" i="7" s="1"/>
  <c r="F11" i="7"/>
  <c r="F12" i="7" s="1"/>
  <c r="F14" i="7" s="1"/>
  <c r="F14" i="6"/>
  <c r="H14" i="6"/>
  <c r="J14" i="6"/>
  <c r="F16" i="7" l="1"/>
  <c r="H25" i="6"/>
  <c r="J25" i="6"/>
  <c r="H28" i="10"/>
  <c r="H29" i="10" s="1"/>
  <c r="H31" i="10" s="1"/>
  <c r="J28" i="10"/>
  <c r="J29" i="10" s="1"/>
  <c r="J31" i="10" s="1"/>
  <c r="F28" i="10"/>
  <c r="F29" i="10" s="1"/>
  <c r="F31" i="10" s="1"/>
  <c r="J17" i="7"/>
  <c r="J16" i="7"/>
  <c r="H14" i="7"/>
  <c r="H16" i="6"/>
  <c r="F16" i="6"/>
  <c r="J16" i="6"/>
  <c r="F18" i="6" l="1"/>
  <c r="H32" i="10"/>
  <c r="H34" i="10"/>
  <c r="F32" i="10"/>
  <c r="F34" i="10"/>
  <c r="J32" i="10"/>
  <c r="J34" i="10"/>
  <c r="J19" i="6"/>
  <c r="H19" i="6"/>
  <c r="J18" i="7"/>
  <c r="J19" i="7" s="1"/>
  <c r="J21" i="7" s="1"/>
  <c r="J22" i="7" s="1"/>
  <c r="F17" i="7"/>
  <c r="F18" i="7" s="1"/>
  <c r="F19" i="7" s="1"/>
  <c r="H17" i="7"/>
  <c r="H16" i="7"/>
  <c r="J18" i="6"/>
  <c r="H18" i="6"/>
  <c r="H18" i="7" l="1"/>
  <c r="H19" i="7" s="1"/>
  <c r="H21" i="7" s="1"/>
  <c r="H22" i="7" s="1"/>
  <c r="F21" i="7"/>
  <c r="F22" i="7" s="1"/>
  <c r="H20" i="6"/>
  <c r="H21" i="6" s="1"/>
  <c r="H23" i="6" s="1"/>
  <c r="J20" i="6"/>
  <c r="J21" i="6" s="1"/>
  <c r="J23" i="6" s="1"/>
  <c r="J26" i="6" l="1"/>
  <c r="J28" i="6" s="1"/>
  <c r="J29" i="6" s="1"/>
  <c r="J31" i="6" s="1"/>
  <c r="J35" i="6"/>
  <c r="H26" i="6"/>
  <c r="H28" i="6" s="1"/>
  <c r="H29" i="6" s="1"/>
  <c r="H31" i="6" s="1"/>
  <c r="H35" i="6"/>
  <c r="H34" i="6" l="1"/>
  <c r="H32" i="6"/>
  <c r="J32" i="6"/>
  <c r="J34" i="6"/>
  <c r="F32" i="6" l="1"/>
</calcChain>
</file>

<file path=xl/sharedStrings.xml><?xml version="1.0" encoding="utf-8"?>
<sst xmlns="http://schemas.openxmlformats.org/spreadsheetml/2006/main" count="310" uniqueCount="127">
  <si>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</si>
  <si>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</si>
  <si>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</si>
  <si>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</si>
  <si>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</si>
  <si>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</si>
  <si>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</si>
  <si>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</si>
  <si>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</si>
  <si>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</si>
  <si>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</si>
  <si>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</si>
  <si>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</si>
  <si>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</si>
  <si>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</si>
  <si>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</si>
  <si>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</si>
  <si>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</si>
  <si>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</si>
  <si>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</si>
  <si>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</si>
  <si>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</si>
  <si>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</si>
  <si>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</si>
  <si>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</si>
  <si>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</si>
  <si>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</si>
  <si>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</si>
  <si>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</si>
  <si>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</si>
  <si>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</si>
  <si>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</si>
  <si>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</si>
  <si>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</si>
  <si>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</si>
  <si>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</si>
  <si>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</si>
  <si>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</si>
  <si>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</si>
  <si>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</si>
  <si>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</si>
  <si>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</si>
  <si>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</si>
  <si>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</si>
  <si>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</si>
  <si>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</si>
  <si>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</si>
  <si>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</si>
  <si>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</si>
  <si>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</si>
  <si>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</si>
  <si>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</si>
  <si>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</si>
  <si>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</si>
  <si>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</si>
  <si>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</si>
  <si>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</si>
  <si>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</si>
  <si>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</si>
  <si>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</si>
  <si>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</si>
  <si>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</si>
  <si>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</si>
  <si>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</si>
  <si>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</si>
  <si>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</si>
  <si>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</si>
  <si>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</si>
  <si>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</si>
  <si>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</si>
  <si>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</si>
  <si>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</si>
  <si>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</si>
  <si>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</si>
  <si>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</si>
  <si>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</si>
  <si>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</si>
  <si>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</si>
  <si>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</si>
  <si>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</si>
  <si>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</si>
  <si>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</si>
  <si>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</si>
  <si>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</si>
  <si>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</si>
  <si>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</si>
  <si>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</si>
  <si>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</si>
  <si>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</si>
  <si>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</si>
  <si>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</si>
  <si>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</si>
  <si>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</si>
  <si>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</si>
  <si>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</si>
  <si>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</si>
  <si>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Is the Performance Fee charged?</t>
  </si>
  <si>
    <t>Profit Share To be taken by PMS</t>
  </si>
  <si>
    <t>Profit share of the PMS</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</si>
  <si>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</si>
  <si>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</si>
  <si>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</si>
  <si>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</si>
  <si>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</si>
  <si>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</si>
  <si>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</si>
  <si>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</si>
  <si>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</si>
  <si>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</si>
  <si>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</si>
  <si>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</si>
  <si>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</si>
  <si>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</si>
  <si>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</si>
  <si>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</si>
  <si>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</si>
  <si>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Other Expenses (Not Applicable in case of Advisory Client)</t>
  </si>
  <si>
    <t>Brokerage and Transaction cost (Not Applicable in case of Advisory Client)</t>
  </si>
  <si>
    <t>Values</t>
  </si>
  <si>
    <t>High Water Mark Value (HWM)(Capital contributed for 1st year and second year onwards as the value derived for previous year)</t>
  </si>
  <si>
    <t>xi = x x e</t>
  </si>
  <si>
    <t>xii = ix - x - xi</t>
  </si>
  <si>
    <t>xiii = xiii x d</t>
  </si>
  <si>
    <t>xv = ix &gt; (x+xi) then Yes else No P Fees</t>
  </si>
  <si>
    <t>xvi = ix + xiv</t>
  </si>
  <si>
    <t>xvii = ((xv - i) / i) %</t>
  </si>
  <si>
    <t>xvii = Max (x , xvi)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</si>
</sst>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_ ;[Red]\-#,##0.00\ "/>
    <numFmt numFmtId="165" formatCode="#,##0_ ;[Red]\-#,##0\ "/>
    <numFmt numFmtId="167" formatCode="#,##0.0_ ;[Red]\-#,##0.0\ "/>
    <numFmt numFmtId="168" formatCode="0.00000000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
      <sz val="9"/>
      <color rgb="FF000000"/>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8"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22"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31"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2"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2" xfId="0" applyBorder="1" applyAlignment="1">
      <alignment vertical="center"/>
    </xf>
    <xf numFmtId="9" fontId="2" fillId="0" borderId="33" xfId="0" applyNumberFormat="1" applyFont="1" applyBorder="1" applyAlignment="1">
      <alignment horizontal="left" vertical="center"/>
    </xf>
    <xf numFmtId="0" fontId="5" fillId="0" borderId="37" xfId="0" applyFont="1" applyBorder="1" applyAlignment="1">
      <alignment horizontal="right" vertical="center"/>
    </xf>
    <xf numFmtId="9" fontId="5" fillId="2" borderId="38" xfId="0" applyNumberFormat="1" applyFont="1" applyFill="1" applyBorder="1" applyAlignment="1">
      <alignment horizontal="left" vertical="center"/>
    </xf>
    <xf numFmtId="0" fontId="5" fillId="0" borderId="39" xfId="0" applyFont="1" applyBorder="1" applyAlignment="1">
      <alignment horizontal="right" vertical="center"/>
    </xf>
    <xf numFmtId="9" fontId="5" fillId="2" borderId="39" xfId="0" applyNumberFormat="1" applyFont="1" applyFill="1" applyBorder="1" applyAlignment="1">
      <alignment horizontal="left" vertical="center"/>
    </xf>
    <xf numFmtId="3" fontId="8" fillId="0" borderId="24" xfId="0" applyNumberFormat="1" applyFont="1" applyBorder="1" applyAlignment="1">
      <alignment vertical="center"/>
    </xf>
    <xf numFmtId="10" fontId="8" fillId="0" borderId="24" xfId="0" applyNumberFormat="1" applyFont="1" applyBorder="1" applyAlignment="1">
      <alignment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65" fontId="3" fillId="0" borderId="1" xfId="0" applyNumberFormat="1" applyFont="1" applyBorder="1" applyAlignment="1">
      <alignment horizontal="right" vertical="center"/>
    </xf>
    <xf numFmtId="0" fontId="4" fillId="0" borderId="13" xfId="0" applyFont="1" applyBorder="1"/>
    <xf numFmtId="0" fontId="4" fillId="0" borderId="1" xfId="0" applyFont="1" applyBorder="1"/>
    <xf numFmtId="0" fontId="3" fillId="0" borderId="1" xfId="0" applyFont="1" applyBorder="1" applyAlignment="1">
      <alignment horizontal="center" vertical="center" wrapText="1"/>
    </xf>
    <xf numFmtId="0" fontId="3" fillId="0" borderId="23" xfId="0" applyFont="1" applyBorder="1" applyAlignment="1">
      <alignment vertical="center" wrapText="1"/>
    </xf>
    <xf numFmtId="0" fontId="4" fillId="0" borderId="23" xfId="0" applyFont="1" applyBorder="1"/>
    <xf numFmtId="0" fontId="4" fillId="0" borderId="24"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0"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167" fontId="3"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4" fillId="0" borderId="2" xfId="0" applyFont="1" applyBorder="1"/>
    <xf numFmtId="0" fontId="5" fillId="0" borderId="28" xfId="0" applyFont="1" applyBorder="1" applyAlignment="1">
      <alignment horizontal="center" vertical="center"/>
    </xf>
    <xf numFmtId="0" fontId="4" fillId="0" borderId="30" xfId="0" applyFont="1" applyBorder="1"/>
    <xf numFmtId="10" fontId="3" fillId="0" borderId="1" xfId="0" applyNumberFormat="1" applyFont="1" applyBorder="1" applyAlignment="1">
      <alignment vertical="center"/>
    </xf>
    <xf numFmtId="9" fontId="5" fillId="0" borderId="40" xfId="0" applyNumberFormat="1" applyFont="1" applyBorder="1" applyAlignment="1">
      <alignment horizontal="left" vertical="center"/>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zoomScaleNormal="100" workbookViewId="0">
      <selection activeCell="N14" sqref="N14"/>
    </sheetView>
  </sheetViews>
  <sheetFormatPr defaultColWidth="8.88671875" defaultRowHeight="14.4" x14ac:dyDescent="0.3"/>
  <cols>
    <col min="1" max="1" width="8.88671875" style="2"/>
    <col min="2" max="2" width="5.44140625" style="47" customWidth="1"/>
    <col min="3" max="3" width="48" style="1" customWidth="1"/>
    <col min="4" max="4" width="4.5546875" style="3" customWidth="1"/>
    <col min="5" max="5" width="18.44140625" style="1" customWidth="1"/>
    <col min="6" max="6" width="8.44140625" style="2" customWidth="1"/>
    <col min="7" max="7" width="5.88671875" style="2" customWidth="1"/>
    <col min="8" max="8" width="8.44140625" style="2" customWidth="1"/>
    <col min="9" max="9" width="5.33203125" style="2" customWidth="1"/>
    <col min="10" max="10" width="10.88671875" style="2" customWidth="1"/>
    <col min="11" max="11" width="3.5546875" style="2" customWidth="1"/>
    <col min="12" max="16384" width="8.88671875" style="2"/>
  </cols>
  <sheetData>
    <row r="1" spans="3:11" ht="15" thickBot="1" x14ac:dyDescent="0.35"/>
    <row r="2" spans="3:11" x14ac:dyDescent="0.3">
      <c r="C2" s="31" t="s">
        <v>0</v>
      </c>
      <c r="D2" s="32"/>
      <c r="E2" s="33"/>
      <c r="F2" s="34"/>
      <c r="G2" s="34"/>
      <c r="H2" s="34"/>
      <c r="I2" s="34"/>
      <c r="J2" s="34"/>
      <c r="K2" s="35"/>
    </row>
    <row r="3" spans="3:11" x14ac:dyDescent="0.3">
      <c r="C3" s="36" t="s">
        <v>2</v>
      </c>
      <c r="D3" s="6" t="s">
        <v>15</v>
      </c>
      <c r="E3" s="7">
        <v>10000000</v>
      </c>
      <c r="F3" s="12"/>
      <c r="G3" s="12"/>
      <c r="H3" s="12"/>
      <c r="I3" s="12"/>
      <c r="J3" s="12"/>
      <c r="K3" s="37"/>
    </row>
    <row r="4" spans="3:11" x14ac:dyDescent="0.3">
      <c r="C4" s="36" t="s">
        <v>1</v>
      </c>
      <c r="D4" s="6" t="s">
        <v>16</v>
      </c>
      <c r="E4" s="8">
        <v>1.4999999999999999E-2</v>
      </c>
      <c r="F4" s="12"/>
      <c r="G4" s="12"/>
      <c r="H4" s="12"/>
      <c r="I4" s="12"/>
      <c r="J4" s="12"/>
      <c r="K4" s="37"/>
    </row>
    <row r="5" spans="3:11" ht="28.8" x14ac:dyDescent="0.3">
      <c r="C5" s="36" t="s">
        <v>116</v>
      </c>
      <c r="D5" s="6" t="s">
        <v>17</v>
      </c>
      <c r="E5" s="8">
        <v>0</v>
      </c>
      <c r="F5" s="12"/>
      <c r="G5" s="12"/>
      <c r="H5" s="12"/>
      <c r="I5" s="12"/>
      <c r="J5" s="12"/>
      <c r="K5" s="37"/>
    </row>
    <row r="6" spans="3:11" ht="28.8" x14ac:dyDescent="0.3">
      <c r="C6" s="36" t="s">
        <v>117</v>
      </c>
      <c r="D6" s="6" t="s">
        <v>40</v>
      </c>
      <c r="E6" s="8">
        <v>1E-3</v>
      </c>
      <c r="F6" s="12"/>
      <c r="G6" s="12"/>
      <c r="H6" s="12"/>
      <c r="I6" s="12"/>
      <c r="J6" s="12"/>
      <c r="K6" s="37"/>
    </row>
    <row r="7" spans="3:11" ht="15" thickBot="1" x14ac:dyDescent="0.35">
      <c r="C7" s="36"/>
      <c r="D7" s="6"/>
      <c r="E7" s="5"/>
      <c r="F7" s="66"/>
      <c r="G7" s="30"/>
      <c r="H7" s="30"/>
      <c r="I7" s="30"/>
      <c r="J7" s="30"/>
      <c r="K7" s="69"/>
    </row>
    <row r="8" spans="3:11" ht="15" thickBot="1" x14ac:dyDescent="0.35">
      <c r="C8" s="97" t="s">
        <v>36</v>
      </c>
      <c r="D8" s="98"/>
      <c r="E8" s="99"/>
      <c r="F8" s="100" t="s">
        <v>12</v>
      </c>
      <c r="G8" s="101"/>
      <c r="H8" s="100" t="s">
        <v>13</v>
      </c>
      <c r="I8" s="101"/>
      <c r="J8" s="100" t="s">
        <v>14</v>
      </c>
      <c r="K8" s="101"/>
    </row>
    <row r="9" spans="3:11" x14ac:dyDescent="0.3">
      <c r="C9" s="97"/>
      <c r="D9" s="98"/>
      <c r="E9" s="98"/>
      <c r="F9" s="67" t="s">
        <v>3</v>
      </c>
      <c r="G9" s="68">
        <v>0.2</v>
      </c>
      <c r="H9" s="67" t="s">
        <v>4</v>
      </c>
      <c r="I9" s="68">
        <v>-0.2</v>
      </c>
      <c r="J9" s="67" t="s">
        <v>5</v>
      </c>
      <c r="K9" s="70">
        <v>0</v>
      </c>
    </row>
    <row r="10" spans="3:11" x14ac:dyDescent="0.3">
      <c r="C10" s="36" t="s">
        <v>11</v>
      </c>
      <c r="D10" s="6" t="s">
        <v>19</v>
      </c>
      <c r="E10" s="11" t="s">
        <v>29</v>
      </c>
      <c r="F10" s="86">
        <f>+$E$3</f>
        <v>10000000</v>
      </c>
      <c r="G10" s="86"/>
      <c r="H10" s="86">
        <f>+$E$3</f>
        <v>10000000</v>
      </c>
      <c r="I10" s="86"/>
      <c r="J10" s="86">
        <f>+$E$3</f>
        <v>10000000</v>
      </c>
      <c r="K10" s="87"/>
    </row>
    <row r="11" spans="3:11" x14ac:dyDescent="0.3">
      <c r="C11" s="36" t="s">
        <v>33</v>
      </c>
      <c r="D11" s="6" t="s">
        <v>20</v>
      </c>
      <c r="E11" s="11" t="s">
        <v>30</v>
      </c>
      <c r="F11" s="86">
        <f>F10*G9</f>
        <v>2000000</v>
      </c>
      <c r="G11" s="86"/>
      <c r="H11" s="86">
        <f>H10*I9</f>
        <v>-2000000</v>
      </c>
      <c r="I11" s="86"/>
      <c r="J11" s="93">
        <f>J10*K9</f>
        <v>0</v>
      </c>
      <c r="K11" s="94"/>
    </row>
    <row r="12" spans="3:11" x14ac:dyDescent="0.3">
      <c r="C12" s="36" t="s">
        <v>7</v>
      </c>
      <c r="D12" s="6" t="s">
        <v>21</v>
      </c>
      <c r="E12" s="11" t="s">
        <v>31</v>
      </c>
      <c r="F12" s="86">
        <f>F10+F11</f>
        <v>12000000</v>
      </c>
      <c r="G12" s="86"/>
      <c r="H12" s="86">
        <f>H10+H11</f>
        <v>8000000</v>
      </c>
      <c r="I12" s="86"/>
      <c r="J12" s="86">
        <f>J10+J11</f>
        <v>10000000</v>
      </c>
      <c r="K12" s="87"/>
    </row>
    <row r="13" spans="3:11" x14ac:dyDescent="0.3">
      <c r="C13" s="88"/>
      <c r="D13" s="89"/>
      <c r="E13" s="89"/>
      <c r="F13" s="89"/>
      <c r="G13" s="89"/>
      <c r="H13" s="89"/>
      <c r="I13" s="89"/>
      <c r="J13" s="89"/>
      <c r="K13" s="90"/>
    </row>
    <row r="14" spans="3:11" x14ac:dyDescent="0.3">
      <c r="C14" s="36" t="s">
        <v>62</v>
      </c>
      <c r="D14" s="6" t="s">
        <v>22</v>
      </c>
      <c r="E14" s="11" t="s">
        <v>32</v>
      </c>
      <c r="F14" s="95">
        <f>(F10+F12)/2</f>
        <v>11000000</v>
      </c>
      <c r="G14" s="95"/>
      <c r="H14" s="95">
        <f>(H10+H12)/2</f>
        <v>9000000</v>
      </c>
      <c r="I14" s="95"/>
      <c r="J14" s="95">
        <f>(J10+J12)/2</f>
        <v>10000000</v>
      </c>
      <c r="K14" s="96"/>
    </row>
    <row r="15" spans="3:11" x14ac:dyDescent="0.3">
      <c r="C15" s="88"/>
      <c r="D15" s="89"/>
      <c r="E15" s="89"/>
      <c r="F15" s="89"/>
      <c r="G15" s="89"/>
      <c r="H15" s="89"/>
      <c r="I15" s="89"/>
      <c r="J15" s="89"/>
      <c r="K15" s="90"/>
    </row>
    <row r="16" spans="3:11" x14ac:dyDescent="0.3">
      <c r="C16" s="36" t="s">
        <v>34</v>
      </c>
      <c r="D16" s="6" t="s">
        <v>23</v>
      </c>
      <c r="E16" s="11" t="s">
        <v>54</v>
      </c>
      <c r="F16" s="86">
        <f>+F14*-$E$5</f>
        <v>0</v>
      </c>
      <c r="G16" s="86"/>
      <c r="H16" s="86">
        <f>+H14*-$E$5</f>
        <v>0</v>
      </c>
      <c r="I16" s="86"/>
      <c r="J16" s="86">
        <f>+J14*-$E$5</f>
        <v>0</v>
      </c>
      <c r="K16" s="87"/>
    </row>
    <row r="17" spans="2:11" x14ac:dyDescent="0.3">
      <c r="C17" s="36" t="s">
        <v>55</v>
      </c>
      <c r="D17" s="6" t="s">
        <v>24</v>
      </c>
      <c r="E17" s="11" t="s">
        <v>56</v>
      </c>
      <c r="F17" s="86">
        <f>+F14*-$E$6</f>
        <v>-11000</v>
      </c>
      <c r="G17" s="86"/>
      <c r="H17" s="86">
        <f>+H14*-$E$6</f>
        <v>-9000</v>
      </c>
      <c r="I17" s="86"/>
      <c r="J17" s="86">
        <f>+J14*-$E$6</f>
        <v>-10000</v>
      </c>
      <c r="K17" s="87"/>
    </row>
    <row r="18" spans="2:11" x14ac:dyDescent="0.3">
      <c r="C18" s="36" t="s">
        <v>35</v>
      </c>
      <c r="D18" s="6" t="s">
        <v>25</v>
      </c>
      <c r="E18" s="5" t="s">
        <v>57</v>
      </c>
      <c r="F18" s="86">
        <f>+(F14+F16+F17)*-$E$4</f>
        <v>-164835</v>
      </c>
      <c r="G18" s="86"/>
      <c r="H18" s="86">
        <f>+(H14+H16+H17)*-$E$4</f>
        <v>-134865</v>
      </c>
      <c r="I18" s="86"/>
      <c r="J18" s="86">
        <f>+(J14+J16+J17)*-$E$4</f>
        <v>-149850</v>
      </c>
      <c r="K18" s="87"/>
    </row>
    <row r="19" spans="2:11" x14ac:dyDescent="0.3">
      <c r="C19" s="36" t="s">
        <v>8</v>
      </c>
      <c r="D19" s="6" t="s">
        <v>26</v>
      </c>
      <c r="E19" s="5" t="s">
        <v>58</v>
      </c>
      <c r="F19" s="86">
        <f>+F16+F18+F17</f>
        <v>-175835</v>
      </c>
      <c r="G19" s="86"/>
      <c r="H19" s="86">
        <f>+H16+H18+H17</f>
        <v>-143865</v>
      </c>
      <c r="I19" s="86"/>
      <c r="J19" s="86">
        <f>+J16+J18+J17</f>
        <v>-159850</v>
      </c>
      <c r="K19" s="87"/>
    </row>
    <row r="20" spans="2:11" x14ac:dyDescent="0.3">
      <c r="C20" s="88"/>
      <c r="D20" s="89"/>
      <c r="E20" s="89"/>
      <c r="F20" s="89"/>
      <c r="G20" s="89"/>
      <c r="H20" s="89"/>
      <c r="I20" s="89"/>
      <c r="J20" s="89"/>
      <c r="K20" s="90"/>
    </row>
    <row r="21" spans="2:11" x14ac:dyDescent="0.3">
      <c r="C21" s="36" t="s">
        <v>9</v>
      </c>
      <c r="D21" s="6" t="s">
        <v>27</v>
      </c>
      <c r="E21" s="5" t="s">
        <v>66</v>
      </c>
      <c r="F21" s="86">
        <f>F12+F19</f>
        <v>11824165</v>
      </c>
      <c r="G21" s="86"/>
      <c r="H21" s="86">
        <f>H12+H19</f>
        <v>7856135</v>
      </c>
      <c r="I21" s="86"/>
      <c r="J21" s="86">
        <f>J12+J19</f>
        <v>9840150</v>
      </c>
      <c r="K21" s="87"/>
    </row>
    <row r="22" spans="2:11" x14ac:dyDescent="0.3">
      <c r="C22" s="36" t="s">
        <v>10</v>
      </c>
      <c r="D22" s="6" t="s">
        <v>28</v>
      </c>
      <c r="E22" s="5" t="s">
        <v>67</v>
      </c>
      <c r="F22" s="91">
        <f>+F21/F10-1</f>
        <v>0.18241649999999998</v>
      </c>
      <c r="G22" s="91"/>
      <c r="H22" s="91">
        <f>+H21/H10-1</f>
        <v>-0.21438650000000004</v>
      </c>
      <c r="I22" s="91"/>
      <c r="J22" s="91">
        <f>+J21/J10-1</f>
        <v>-1.5985000000000027E-2</v>
      </c>
      <c r="K22" s="92"/>
    </row>
    <row r="23" spans="2:11" x14ac:dyDescent="0.3">
      <c r="C23" s="36"/>
      <c r="D23" s="6"/>
      <c r="E23" s="5"/>
      <c r="F23" s="12"/>
      <c r="G23" s="12"/>
      <c r="H23" s="12"/>
      <c r="I23" s="12"/>
      <c r="J23" s="12"/>
      <c r="K23" s="37"/>
    </row>
    <row r="24" spans="2:11" ht="15" thickBot="1" x14ac:dyDescent="0.35">
      <c r="B24" s="50"/>
      <c r="C24" s="80" t="s">
        <v>87</v>
      </c>
      <c r="D24" s="81"/>
      <c r="E24" s="81"/>
      <c r="F24" s="81"/>
      <c r="G24" s="81"/>
      <c r="H24" s="81"/>
      <c r="I24" s="81"/>
      <c r="J24" s="81"/>
      <c r="K24" s="82"/>
    </row>
    <row r="25" spans="2:11" s="4" customFormat="1" ht="41.25" customHeight="1" thickBot="1" x14ac:dyDescent="0.35">
      <c r="B25" s="51">
        <v>1</v>
      </c>
      <c r="C25" s="77" t="s">
        <v>115</v>
      </c>
      <c r="D25" s="78"/>
      <c r="E25" s="78"/>
      <c r="F25" s="78"/>
      <c r="G25" s="78"/>
      <c r="H25" s="78"/>
      <c r="I25" s="78"/>
      <c r="J25" s="78"/>
      <c r="K25" s="79"/>
    </row>
    <row r="26" spans="2:11" s="4" customFormat="1" ht="37.5" customHeight="1" thickBot="1" x14ac:dyDescent="0.35">
      <c r="B26" s="51">
        <f t="shared" ref="B26:B30" si="0">+B25+1</f>
        <v>2</v>
      </c>
      <c r="C26" s="77" t="s">
        <v>60</v>
      </c>
      <c r="D26" s="78"/>
      <c r="E26" s="78"/>
      <c r="F26" s="78"/>
      <c r="G26" s="78"/>
      <c r="H26" s="78"/>
      <c r="I26" s="78"/>
      <c r="J26" s="78"/>
      <c r="K26" s="79"/>
    </row>
    <row r="27" spans="2:11" s="4" customFormat="1" ht="33.75" customHeight="1" thickBot="1" x14ac:dyDescent="0.35">
      <c r="B27" s="51">
        <f t="shared" si="0"/>
        <v>3</v>
      </c>
      <c r="C27" s="77" t="s">
        <v>59</v>
      </c>
      <c r="D27" s="78"/>
      <c r="E27" s="78"/>
      <c r="F27" s="78"/>
      <c r="G27" s="78"/>
      <c r="H27" s="78"/>
      <c r="I27" s="78"/>
      <c r="J27" s="78"/>
      <c r="K27" s="79"/>
    </row>
    <row r="28" spans="2:11" s="4" customFormat="1" ht="29.25" customHeight="1" thickBot="1" x14ac:dyDescent="0.35">
      <c r="B28" s="51">
        <f t="shared" si="0"/>
        <v>4</v>
      </c>
      <c r="C28" s="83" t="s">
        <v>37</v>
      </c>
      <c r="D28" s="84"/>
      <c r="E28" s="84"/>
      <c r="F28" s="84"/>
      <c r="G28" s="84"/>
      <c r="H28" s="84"/>
      <c r="I28" s="84"/>
      <c r="J28" s="84"/>
      <c r="K28" s="85"/>
    </row>
    <row r="29" spans="2:11" s="4" customFormat="1" ht="33.75" customHeight="1" thickBot="1" x14ac:dyDescent="0.35">
      <c r="B29" s="51">
        <f t="shared" si="0"/>
        <v>5</v>
      </c>
      <c r="C29" s="77" t="s">
        <v>61</v>
      </c>
      <c r="D29" s="78"/>
      <c r="E29" s="78"/>
      <c r="F29" s="78"/>
      <c r="G29" s="78"/>
      <c r="H29" s="78"/>
      <c r="I29" s="78"/>
      <c r="J29" s="78"/>
      <c r="K29" s="79"/>
    </row>
    <row r="30" spans="2:11" s="4" customFormat="1" ht="15" thickBot="1" x14ac:dyDescent="0.35">
      <c r="B30" s="51">
        <f t="shared" si="0"/>
        <v>6</v>
      </c>
      <c r="C30" s="77" t="s">
        <v>50</v>
      </c>
      <c r="D30" s="78"/>
      <c r="E30" s="78"/>
      <c r="F30" s="78"/>
      <c r="G30" s="78"/>
      <c r="H30" s="78"/>
      <c r="I30" s="78"/>
      <c r="J30" s="78"/>
      <c r="K30" s="79"/>
    </row>
    <row r="31" spans="2:11" s="4" customFormat="1" ht="34.5" customHeight="1" thickBot="1" x14ac:dyDescent="0.35">
      <c r="B31" s="51">
        <f t="shared" ref="B31" si="1">+B30+1</f>
        <v>7</v>
      </c>
      <c r="C31" s="77" t="s">
        <v>63</v>
      </c>
      <c r="D31" s="78"/>
      <c r="E31" s="78"/>
      <c r="F31" s="78"/>
      <c r="G31" s="78"/>
      <c r="H31" s="78"/>
      <c r="I31" s="78"/>
      <c r="J31" s="78"/>
      <c r="K31" s="79"/>
    </row>
    <row r="32" spans="2:11" ht="28.5" customHeight="1" thickBot="1" x14ac:dyDescent="0.35">
      <c r="B32" s="51">
        <v>8</v>
      </c>
      <c r="C32" s="77" t="s">
        <v>101</v>
      </c>
      <c r="D32" s="78"/>
      <c r="E32" s="78"/>
      <c r="F32" s="78"/>
      <c r="G32" s="78"/>
      <c r="H32" s="78"/>
      <c r="I32" s="78"/>
      <c r="J32" s="78"/>
      <c r="K32" s="79"/>
    </row>
  </sheetData>
  <mergeCells count="46">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2:K32"/>
    <mergeCell ref="C30:K30"/>
    <mergeCell ref="C31:K31"/>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topLeftCell="A7" zoomScale="74" zoomScaleNormal="100" workbookViewId="0">
      <selection activeCell="C12" sqref="C12"/>
    </sheetView>
  </sheetViews>
  <sheetFormatPr defaultColWidth="8.88671875" defaultRowHeight="14.4" x14ac:dyDescent="0.3"/>
  <cols>
    <col min="1" max="1" width="8.88671875" style="2"/>
    <col min="2" max="2" width="5.44140625" style="47" customWidth="1"/>
    <col min="3" max="3" width="56.109375" style="1" customWidth="1"/>
    <col min="4" max="4" width="4.5546875" style="3" customWidth="1"/>
    <col min="5" max="5" width="17.88671875" style="1" customWidth="1"/>
    <col min="6" max="6" width="10.44140625" style="2" bestFit="1" customWidth="1"/>
    <col min="7" max="7" width="4.44140625" style="2" bestFit="1" customWidth="1"/>
    <col min="8" max="8" width="10.44140625" style="2" customWidth="1"/>
    <col min="9" max="9" width="5.109375" style="2" bestFit="1" customWidth="1"/>
    <col min="10" max="10" width="12.33203125" style="2" customWidth="1"/>
    <col min="11" max="11" width="3.5546875" style="2" bestFit="1" customWidth="1"/>
    <col min="12" max="12" width="9.88671875" style="2" bestFit="1" customWidth="1"/>
    <col min="13" max="13" width="3.5546875" style="2" bestFit="1" customWidth="1"/>
    <col min="14" max="16384" width="8.88671875" style="2"/>
  </cols>
  <sheetData>
    <row r="1" spans="3:13" ht="15" thickBot="1" x14ac:dyDescent="0.35"/>
    <row r="2" spans="3:13" x14ac:dyDescent="0.3">
      <c r="C2" s="31" t="s">
        <v>0</v>
      </c>
      <c r="D2" s="32"/>
      <c r="E2" s="33"/>
      <c r="F2" s="34"/>
      <c r="G2" s="34"/>
      <c r="H2" s="34"/>
      <c r="I2" s="34"/>
      <c r="J2" s="34"/>
      <c r="K2" s="34"/>
      <c r="L2" s="34"/>
      <c r="M2" s="35"/>
    </row>
    <row r="3" spans="3:13" ht="15" thickBot="1" x14ac:dyDescent="0.35">
      <c r="C3" s="36" t="s">
        <v>2</v>
      </c>
      <c r="D3" s="6" t="s">
        <v>15</v>
      </c>
      <c r="E3" s="75">
        <v>10000000</v>
      </c>
      <c r="F3" s="12"/>
      <c r="G3" s="12"/>
      <c r="H3" s="12"/>
      <c r="I3" s="12"/>
      <c r="J3" s="12"/>
      <c r="K3" s="12"/>
      <c r="L3" s="12"/>
      <c r="M3" s="37"/>
    </row>
    <row r="4" spans="3:13" ht="15" thickBot="1" x14ac:dyDescent="0.35">
      <c r="C4" s="36" t="s">
        <v>1</v>
      </c>
      <c r="D4" s="6" t="s">
        <v>16</v>
      </c>
      <c r="E4" s="76">
        <v>7.4999999999999997E-3</v>
      </c>
      <c r="F4" s="12"/>
      <c r="G4" s="12"/>
      <c r="H4" s="12"/>
      <c r="I4" s="12"/>
      <c r="J4" s="12"/>
      <c r="K4" s="12"/>
      <c r="L4" s="12"/>
      <c r="M4" s="37"/>
    </row>
    <row r="5" spans="3:13" ht="15" thickBot="1" x14ac:dyDescent="0.35">
      <c r="C5" s="36" t="s">
        <v>6</v>
      </c>
      <c r="D5" s="6" t="s">
        <v>17</v>
      </c>
      <c r="E5" s="76">
        <v>0</v>
      </c>
      <c r="F5" s="12"/>
      <c r="G5" s="12"/>
      <c r="H5" s="12"/>
      <c r="I5" s="12"/>
      <c r="J5" s="12"/>
      <c r="K5" s="12"/>
      <c r="L5" s="12"/>
      <c r="M5" s="37"/>
    </row>
    <row r="6" spans="3:13" ht="15" thickBot="1" x14ac:dyDescent="0.35">
      <c r="C6" s="36" t="s">
        <v>38</v>
      </c>
      <c r="D6" s="6" t="s">
        <v>40</v>
      </c>
      <c r="E6" s="76">
        <v>0.2</v>
      </c>
      <c r="F6" s="12"/>
      <c r="G6" s="12"/>
      <c r="H6" s="12"/>
      <c r="I6" s="12"/>
      <c r="J6" s="12"/>
      <c r="K6" s="12"/>
      <c r="L6" s="12"/>
      <c r="M6" s="37"/>
    </row>
    <row r="7" spans="3:13" ht="15" thickBot="1" x14ac:dyDescent="0.35">
      <c r="C7" s="36" t="s">
        <v>39</v>
      </c>
      <c r="D7" s="6" t="s">
        <v>41</v>
      </c>
      <c r="E7" s="76">
        <v>0.1</v>
      </c>
      <c r="F7" s="12"/>
      <c r="G7" s="12"/>
      <c r="H7" s="12"/>
      <c r="I7" s="12"/>
      <c r="J7" s="12"/>
      <c r="K7" s="12"/>
      <c r="L7" s="12"/>
      <c r="M7" s="37"/>
    </row>
    <row r="8" spans="3:13" ht="15" thickBot="1" x14ac:dyDescent="0.35">
      <c r="C8" s="36" t="s">
        <v>55</v>
      </c>
      <c r="D8" s="6" t="s">
        <v>64</v>
      </c>
      <c r="E8" s="76">
        <v>1E-3</v>
      </c>
      <c r="F8" s="12"/>
      <c r="G8" s="12"/>
      <c r="H8" s="12"/>
      <c r="I8" s="12"/>
      <c r="J8" s="12"/>
      <c r="K8" s="12"/>
      <c r="L8" s="12"/>
      <c r="M8" s="37"/>
    </row>
    <row r="9" spans="3:13" ht="15" thickBot="1" x14ac:dyDescent="0.35">
      <c r="C9" s="36"/>
      <c r="D9" s="6"/>
      <c r="E9" s="5"/>
      <c r="F9" s="66"/>
      <c r="G9" s="30"/>
      <c r="H9" s="12"/>
      <c r="I9" s="12"/>
      <c r="J9" s="12"/>
      <c r="K9" s="12"/>
      <c r="L9" s="12"/>
      <c r="M9" s="37"/>
    </row>
    <row r="10" spans="3:13" ht="15" thickBot="1" x14ac:dyDescent="0.35">
      <c r="C10" s="97" t="s">
        <v>78</v>
      </c>
      <c r="D10" s="98"/>
      <c r="E10" s="99"/>
      <c r="F10" s="107" t="s">
        <v>12</v>
      </c>
      <c r="G10" s="108"/>
      <c r="H10" s="107" t="s">
        <v>13</v>
      </c>
      <c r="I10" s="108"/>
      <c r="J10" s="107" t="s">
        <v>14</v>
      </c>
      <c r="K10" s="108"/>
      <c r="L10" s="12"/>
      <c r="M10" s="37"/>
    </row>
    <row r="11" spans="3:13" x14ac:dyDescent="0.3">
      <c r="C11" s="97"/>
      <c r="D11" s="98"/>
      <c r="E11" s="98"/>
      <c r="F11" s="67" t="s">
        <v>3</v>
      </c>
      <c r="G11" s="68">
        <v>0.2</v>
      </c>
      <c r="H11" s="9" t="s">
        <v>4</v>
      </c>
      <c r="I11" s="10">
        <v>-0.2</v>
      </c>
      <c r="J11" s="9" t="s">
        <v>5</v>
      </c>
      <c r="K11" s="10">
        <v>0</v>
      </c>
      <c r="L11" s="12"/>
      <c r="M11" s="37"/>
    </row>
    <row r="12" spans="3:13" x14ac:dyDescent="0.3">
      <c r="C12" s="36" t="s">
        <v>11</v>
      </c>
      <c r="D12" s="6" t="s">
        <v>19</v>
      </c>
      <c r="E12" s="11" t="s">
        <v>29</v>
      </c>
      <c r="F12" s="86">
        <f>+$E$3</f>
        <v>10000000</v>
      </c>
      <c r="G12" s="86"/>
      <c r="H12" s="86">
        <f>+$E$3</f>
        <v>10000000</v>
      </c>
      <c r="I12" s="86"/>
      <c r="J12" s="86">
        <f>+$E$3</f>
        <v>10000000</v>
      </c>
      <c r="K12" s="86"/>
      <c r="L12" s="12"/>
      <c r="M12" s="37"/>
    </row>
    <row r="13" spans="3:13" x14ac:dyDescent="0.3">
      <c r="C13" s="36" t="s">
        <v>33</v>
      </c>
      <c r="D13" s="6" t="s">
        <v>20</v>
      </c>
      <c r="E13" s="11" t="s">
        <v>30</v>
      </c>
      <c r="F13" s="86">
        <f>F12*G11</f>
        <v>2000000</v>
      </c>
      <c r="G13" s="86"/>
      <c r="H13" s="86">
        <f>H12*I11</f>
        <v>-2000000</v>
      </c>
      <c r="I13" s="86"/>
      <c r="J13" s="93">
        <f>J12*K11</f>
        <v>0</v>
      </c>
      <c r="K13" s="93"/>
      <c r="L13" s="12"/>
      <c r="M13" s="37"/>
    </row>
    <row r="14" spans="3:13" x14ac:dyDescent="0.3">
      <c r="C14" s="36" t="s">
        <v>7</v>
      </c>
      <c r="D14" s="6" t="s">
        <v>21</v>
      </c>
      <c r="E14" s="11" t="s">
        <v>31</v>
      </c>
      <c r="F14" s="86">
        <f>F12+F13</f>
        <v>12000000</v>
      </c>
      <c r="G14" s="86"/>
      <c r="H14" s="86">
        <f>H12+H13</f>
        <v>8000000</v>
      </c>
      <c r="I14" s="86"/>
      <c r="J14" s="86">
        <f>J12+J13</f>
        <v>10000000</v>
      </c>
      <c r="K14" s="86"/>
      <c r="L14" s="12"/>
      <c r="M14" s="37"/>
    </row>
    <row r="15" spans="3:13" x14ac:dyDescent="0.3">
      <c r="C15" s="88"/>
      <c r="D15" s="89"/>
      <c r="E15" s="89"/>
      <c r="F15" s="89"/>
      <c r="G15" s="89"/>
      <c r="H15" s="89"/>
      <c r="I15" s="89"/>
      <c r="J15" s="89"/>
      <c r="K15" s="89"/>
      <c r="L15" s="12"/>
      <c r="M15" s="37"/>
    </row>
    <row r="16" spans="3:13" x14ac:dyDescent="0.3">
      <c r="C16" s="36" t="s">
        <v>18</v>
      </c>
      <c r="D16" s="6" t="s">
        <v>22</v>
      </c>
      <c r="E16" s="11" t="s">
        <v>32</v>
      </c>
      <c r="F16" s="95">
        <f>(F12+F14)/2</f>
        <v>11000000</v>
      </c>
      <c r="G16" s="95"/>
      <c r="H16" s="95">
        <f>(H12+H14)/2</f>
        <v>9000000</v>
      </c>
      <c r="I16" s="95"/>
      <c r="J16" s="95">
        <f>(J12+J14)/2</f>
        <v>10000000</v>
      </c>
      <c r="K16" s="95"/>
      <c r="L16" s="12"/>
      <c r="M16" s="37"/>
    </row>
    <row r="17" spans="3:13" x14ac:dyDescent="0.3">
      <c r="C17" s="88"/>
      <c r="D17" s="89"/>
      <c r="E17" s="89"/>
      <c r="F17" s="89"/>
      <c r="G17" s="89"/>
      <c r="H17" s="89"/>
      <c r="I17" s="89"/>
      <c r="J17" s="89"/>
      <c r="K17" s="89"/>
      <c r="L17" s="12"/>
      <c r="M17" s="37"/>
    </row>
    <row r="18" spans="3:13" x14ac:dyDescent="0.3">
      <c r="C18" s="36" t="s">
        <v>34</v>
      </c>
      <c r="D18" s="6" t="s">
        <v>23</v>
      </c>
      <c r="E18" s="11" t="s">
        <v>54</v>
      </c>
      <c r="F18" s="86">
        <f>+F16*-$E$5</f>
        <v>0</v>
      </c>
      <c r="G18" s="86"/>
      <c r="H18" s="86">
        <f>+H16*-$E$5</f>
        <v>0</v>
      </c>
      <c r="I18" s="86"/>
      <c r="J18" s="86">
        <f>+J16*-$E$5</f>
        <v>0</v>
      </c>
      <c r="K18" s="86"/>
      <c r="L18" s="12"/>
      <c r="M18" s="37"/>
    </row>
    <row r="19" spans="3:13" x14ac:dyDescent="0.3">
      <c r="C19" s="36" t="s">
        <v>55</v>
      </c>
      <c r="D19" s="6" t="s">
        <v>24</v>
      </c>
      <c r="E19" s="11" t="s">
        <v>65</v>
      </c>
      <c r="F19" s="86">
        <f>+F16*-$E$8</f>
        <v>-11000</v>
      </c>
      <c r="G19" s="86"/>
      <c r="H19" s="86">
        <f>+H16*-$E$8</f>
        <v>-9000</v>
      </c>
      <c r="I19" s="86"/>
      <c r="J19" s="86">
        <f>+J16*-$E$8</f>
        <v>-10000</v>
      </c>
      <c r="K19" s="86"/>
      <c r="L19" s="12"/>
      <c r="M19" s="37"/>
    </row>
    <row r="20" spans="3:13" x14ac:dyDescent="0.3">
      <c r="C20" s="36" t="s">
        <v>35</v>
      </c>
      <c r="D20" s="6" t="s">
        <v>25</v>
      </c>
      <c r="E20" s="5" t="s">
        <v>57</v>
      </c>
      <c r="F20" s="86">
        <f>+(F16+F18+F19)*-$E$4</f>
        <v>-82417.5</v>
      </c>
      <c r="G20" s="86"/>
      <c r="H20" s="86">
        <f>+(H16+H18+H19)*-$E$4</f>
        <v>-67432.5</v>
      </c>
      <c r="I20" s="86"/>
      <c r="J20" s="86">
        <f>+(J16+J18+J19)*-$E$4</f>
        <v>-74925</v>
      </c>
      <c r="K20" s="86"/>
      <c r="L20" s="12"/>
      <c r="M20" s="37"/>
    </row>
    <row r="21" spans="3:13" x14ac:dyDescent="0.3">
      <c r="C21" s="36" t="s">
        <v>68</v>
      </c>
      <c r="D21" s="6" t="s">
        <v>26</v>
      </c>
      <c r="E21" s="5" t="s">
        <v>58</v>
      </c>
      <c r="F21" s="86">
        <f>+F18+F20+F19</f>
        <v>-93417.5</v>
      </c>
      <c r="G21" s="86"/>
      <c r="H21" s="86">
        <f>+H18+H20+H19</f>
        <v>-76432.5</v>
      </c>
      <c r="I21" s="86"/>
      <c r="J21" s="86">
        <f>+J18+J20+J19</f>
        <v>-84925</v>
      </c>
      <c r="K21" s="86"/>
      <c r="L21" s="12"/>
      <c r="M21" s="37"/>
    </row>
    <row r="22" spans="3:13" x14ac:dyDescent="0.3">
      <c r="C22" s="88"/>
      <c r="D22" s="89"/>
      <c r="E22" s="89"/>
      <c r="F22" s="89"/>
      <c r="G22" s="89"/>
      <c r="H22" s="89"/>
      <c r="I22" s="89"/>
      <c r="J22" s="89"/>
      <c r="K22" s="89"/>
      <c r="L22" s="12"/>
      <c r="M22" s="37"/>
    </row>
    <row r="23" spans="3:13" x14ac:dyDescent="0.3">
      <c r="C23" s="36" t="s">
        <v>42</v>
      </c>
      <c r="D23" s="6" t="s">
        <v>27</v>
      </c>
      <c r="E23" s="5" t="s">
        <v>66</v>
      </c>
      <c r="F23" s="86">
        <f>F14+F21</f>
        <v>11906582.5</v>
      </c>
      <c r="G23" s="86"/>
      <c r="H23" s="86">
        <f>H14+H21</f>
        <v>7923567.5</v>
      </c>
      <c r="I23" s="86"/>
      <c r="J23" s="86">
        <f>J14+J21</f>
        <v>9915075</v>
      </c>
      <c r="K23" s="86"/>
      <c r="L23" s="12"/>
      <c r="M23" s="37"/>
    </row>
    <row r="24" spans="3:13" ht="28.8" x14ac:dyDescent="0.3">
      <c r="C24" s="36" t="s">
        <v>70</v>
      </c>
      <c r="D24" s="6" t="s">
        <v>28</v>
      </c>
      <c r="E24" s="5"/>
      <c r="F24" s="86">
        <f>F12</f>
        <v>10000000</v>
      </c>
      <c r="G24" s="86"/>
      <c r="H24" s="86">
        <f>H12</f>
        <v>10000000</v>
      </c>
      <c r="I24" s="86"/>
      <c r="J24" s="86">
        <f>J12</f>
        <v>10000000</v>
      </c>
      <c r="K24" s="86"/>
      <c r="L24" s="12"/>
      <c r="M24" s="37"/>
    </row>
    <row r="25" spans="3:13" x14ac:dyDescent="0.3">
      <c r="C25" s="39" t="s">
        <v>71</v>
      </c>
      <c r="D25" s="6" t="s">
        <v>44</v>
      </c>
      <c r="E25" s="13" t="s">
        <v>69</v>
      </c>
      <c r="F25" s="86">
        <f>(F24*$E$7)</f>
        <v>1000000</v>
      </c>
      <c r="G25" s="86"/>
      <c r="H25" s="86">
        <f>(H24*$E$7)</f>
        <v>1000000</v>
      </c>
      <c r="I25" s="86"/>
      <c r="J25" s="86">
        <f>(J24*$E$7)</f>
        <v>1000000</v>
      </c>
      <c r="K25" s="86"/>
      <c r="L25" s="12"/>
      <c r="M25" s="37"/>
    </row>
    <row r="26" spans="3:13" ht="28.8" x14ac:dyDescent="0.3">
      <c r="C26" s="36" t="s">
        <v>72</v>
      </c>
      <c r="D26" s="6" t="s">
        <v>45</v>
      </c>
      <c r="E26" s="5" t="s">
        <v>73</v>
      </c>
      <c r="F26" s="86" t="str">
        <f>IF(F23&gt;(F24+F25),("Yes"),("No Pfee"))</f>
        <v>Yes</v>
      </c>
      <c r="G26" s="86"/>
      <c r="H26" s="86" t="str">
        <f>IF(H23&gt;(H24+H25),("Yes"),("No Pfee"))</f>
        <v>No Pfee</v>
      </c>
      <c r="I26" s="86"/>
      <c r="J26" s="86" t="str">
        <f>IF(J23&gt;(J24+J25),("Yes"),("No Pfee"))</f>
        <v>No Pfee</v>
      </c>
      <c r="K26" s="86"/>
      <c r="L26" s="12"/>
      <c r="M26" s="37"/>
    </row>
    <row r="27" spans="3:13" x14ac:dyDescent="0.3">
      <c r="C27" s="105" t="s">
        <v>43</v>
      </c>
      <c r="D27" s="106"/>
      <c r="E27" s="106"/>
      <c r="F27" s="106"/>
      <c r="G27" s="106"/>
      <c r="H27" s="106"/>
      <c r="I27" s="106"/>
      <c r="J27" s="106"/>
      <c r="K27" s="106"/>
      <c r="L27" s="12"/>
      <c r="M27" s="37"/>
    </row>
    <row r="28" spans="3:13" x14ac:dyDescent="0.3">
      <c r="C28" s="36" t="s">
        <v>52</v>
      </c>
      <c r="D28" s="6" t="s">
        <v>46</v>
      </c>
      <c r="E28" s="5" t="s">
        <v>74</v>
      </c>
      <c r="F28" s="86">
        <f>+IF(F26="Yes",(F23-F24-F25),(0))</f>
        <v>906582.5</v>
      </c>
      <c r="G28" s="86"/>
      <c r="H28" s="86">
        <f>+IF(H26="Yes",(H23-H24-H25),(0))</f>
        <v>0</v>
      </c>
      <c r="I28" s="86"/>
      <c r="J28" s="86">
        <f>+IF(J26="Yes",(J23-J24-J25),(0))</f>
        <v>0</v>
      </c>
      <c r="K28" s="86"/>
      <c r="L28" s="12"/>
      <c r="M28" s="37"/>
    </row>
    <row r="29" spans="3:13" x14ac:dyDescent="0.3">
      <c r="C29" s="39" t="s">
        <v>47</v>
      </c>
      <c r="D29" s="6" t="s">
        <v>48</v>
      </c>
      <c r="E29" s="13" t="s">
        <v>75</v>
      </c>
      <c r="F29" s="86">
        <f>+F28*-$E$6</f>
        <v>-181316.5</v>
      </c>
      <c r="G29" s="86"/>
      <c r="H29" s="86">
        <f>+H28*-$E$6</f>
        <v>0</v>
      </c>
      <c r="I29" s="86"/>
      <c r="J29" s="86">
        <f>+J28*-$E$6</f>
        <v>0</v>
      </c>
      <c r="K29" s="86"/>
      <c r="L29" s="12"/>
      <c r="M29" s="37"/>
    </row>
    <row r="30" spans="3:13" x14ac:dyDescent="0.3">
      <c r="C30" s="38"/>
      <c r="D30" s="6"/>
      <c r="E30" s="6"/>
      <c r="F30" s="6"/>
      <c r="G30" s="6"/>
      <c r="H30" s="6"/>
      <c r="I30" s="6"/>
      <c r="J30" s="6"/>
      <c r="K30" s="6"/>
      <c r="L30" s="12"/>
      <c r="M30" s="37"/>
    </row>
    <row r="31" spans="3:13" ht="28.8" x14ac:dyDescent="0.3">
      <c r="C31" s="36" t="s">
        <v>53</v>
      </c>
      <c r="D31" s="6" t="s">
        <v>49</v>
      </c>
      <c r="E31" s="5" t="s">
        <v>76</v>
      </c>
      <c r="F31" s="86">
        <f>+F23+F29</f>
        <v>11725266</v>
      </c>
      <c r="G31" s="86"/>
      <c r="H31" s="86">
        <f>+H23+H29</f>
        <v>7923567.5</v>
      </c>
      <c r="I31" s="86"/>
      <c r="J31" s="86">
        <f>+J23+J29</f>
        <v>9915075</v>
      </c>
      <c r="K31" s="86"/>
      <c r="L31" s="12"/>
      <c r="M31" s="37"/>
    </row>
    <row r="32" spans="3:13" x14ac:dyDescent="0.3">
      <c r="C32" s="36" t="s">
        <v>10</v>
      </c>
      <c r="D32" s="6" t="s">
        <v>51</v>
      </c>
      <c r="E32" s="5" t="s">
        <v>77</v>
      </c>
      <c r="F32" s="91">
        <f>+F31/F12-1</f>
        <v>0.17252660000000009</v>
      </c>
      <c r="G32" s="91"/>
      <c r="H32" s="91">
        <f>+H31/H12-1</f>
        <v>-0.20764324999999995</v>
      </c>
      <c r="I32" s="91"/>
      <c r="J32" s="91">
        <f>+J31/J12-1</f>
        <v>-8.4925000000000139E-3</v>
      </c>
      <c r="K32" s="91"/>
      <c r="L32" s="12"/>
      <c r="M32" s="37"/>
    </row>
    <row r="33" spans="2:13" x14ac:dyDescent="0.3">
      <c r="C33" s="38"/>
      <c r="D33" s="6"/>
      <c r="E33" s="6"/>
      <c r="F33" s="6"/>
      <c r="G33" s="6"/>
      <c r="H33" s="6"/>
      <c r="I33" s="6"/>
      <c r="J33" s="6"/>
      <c r="K33" s="6"/>
      <c r="L33" s="12"/>
      <c r="M33" s="37"/>
    </row>
    <row r="34" spans="2:13" ht="28.8" x14ac:dyDescent="0.3">
      <c r="C34" s="36" t="s">
        <v>108</v>
      </c>
      <c r="D34" s="6" t="s">
        <v>79</v>
      </c>
      <c r="E34" s="5" t="s">
        <v>86</v>
      </c>
      <c r="F34" s="86">
        <f>+MAX(F24,F31)</f>
        <v>11725266</v>
      </c>
      <c r="G34" s="86"/>
      <c r="H34" s="86">
        <f>+MAX(H24,H31)</f>
        <v>10000000</v>
      </c>
      <c r="I34" s="86"/>
      <c r="J34" s="86">
        <f>+MAX(J24,J31)</f>
        <v>10000000</v>
      </c>
      <c r="K34" s="86"/>
      <c r="L34" s="12"/>
      <c r="M34" s="37"/>
    </row>
    <row r="35" spans="2:13" ht="28.8" x14ac:dyDescent="0.3">
      <c r="C35" s="36" t="s">
        <v>109</v>
      </c>
      <c r="D35" s="6" t="s">
        <v>79</v>
      </c>
      <c r="E35" s="5" t="s">
        <v>85</v>
      </c>
      <c r="F35" s="86">
        <f>+MAX(F23,F24)</f>
        <v>11906582.5</v>
      </c>
      <c r="G35" s="86"/>
      <c r="H35" s="86">
        <f>+MAX(H23,H24)</f>
        <v>10000000</v>
      </c>
      <c r="I35" s="86"/>
      <c r="J35" s="86">
        <f>+MAX(J23,J24)</f>
        <v>10000000</v>
      </c>
      <c r="K35" s="86"/>
      <c r="L35" s="12"/>
      <c r="M35" s="37"/>
    </row>
    <row r="36" spans="2:13" x14ac:dyDescent="0.3">
      <c r="C36" s="36"/>
      <c r="D36" s="6"/>
      <c r="E36" s="5"/>
      <c r="F36" s="12"/>
      <c r="G36" s="12"/>
      <c r="H36" s="12"/>
      <c r="I36" s="12"/>
      <c r="J36" s="12"/>
      <c r="K36" s="12"/>
      <c r="L36" s="12"/>
      <c r="M36" s="37"/>
    </row>
    <row r="37" spans="2:13" ht="15" thickBot="1" x14ac:dyDescent="0.35">
      <c r="B37" s="48"/>
      <c r="C37" s="62" t="s">
        <v>87</v>
      </c>
      <c r="D37" s="63"/>
      <c r="E37" s="64"/>
      <c r="F37" s="64"/>
      <c r="G37" s="64"/>
      <c r="H37" s="64"/>
      <c r="I37" s="64"/>
      <c r="J37" s="64"/>
      <c r="K37" s="64"/>
      <c r="L37" s="64"/>
      <c r="M37" s="65"/>
    </row>
    <row r="38" spans="2:13" ht="34.5" customHeight="1" thickBot="1" x14ac:dyDescent="0.35">
      <c r="B38" s="49">
        <v>1</v>
      </c>
      <c r="C38" s="77" t="s">
        <v>115</v>
      </c>
      <c r="D38" s="78"/>
      <c r="E38" s="78"/>
      <c r="F38" s="78"/>
      <c r="G38" s="78"/>
      <c r="H38" s="78"/>
      <c r="I38" s="78"/>
      <c r="J38" s="78"/>
      <c r="K38" s="78"/>
      <c r="L38" s="78"/>
      <c r="M38" s="79"/>
    </row>
    <row r="39" spans="2:13" ht="33.75" customHeight="1" thickBot="1" x14ac:dyDescent="0.35">
      <c r="B39" s="49">
        <f t="shared" ref="B39:B48" si="0">+B38+1</f>
        <v>2</v>
      </c>
      <c r="C39" s="77" t="s">
        <v>60</v>
      </c>
      <c r="D39" s="78"/>
      <c r="E39" s="78"/>
      <c r="F39" s="78"/>
      <c r="G39" s="78"/>
      <c r="H39" s="78"/>
      <c r="I39" s="78"/>
      <c r="J39" s="78"/>
      <c r="K39" s="78"/>
      <c r="L39" s="78"/>
      <c r="M39" s="79"/>
    </row>
    <row r="40" spans="2:13" ht="13.5" customHeight="1" thickBot="1" x14ac:dyDescent="0.35">
      <c r="B40" s="49">
        <f t="shared" si="0"/>
        <v>3</v>
      </c>
      <c r="C40" s="77" t="s">
        <v>59</v>
      </c>
      <c r="D40" s="78"/>
      <c r="E40" s="78"/>
      <c r="F40" s="78"/>
      <c r="G40" s="78"/>
      <c r="H40" s="78"/>
      <c r="I40" s="78"/>
      <c r="J40" s="78"/>
      <c r="K40" s="78"/>
      <c r="L40" s="78"/>
      <c r="M40" s="79"/>
    </row>
    <row r="41" spans="2:13" ht="35.25" customHeight="1" thickBot="1" x14ac:dyDescent="0.35">
      <c r="B41" s="49">
        <f t="shared" si="0"/>
        <v>4</v>
      </c>
      <c r="C41" s="77" t="s">
        <v>37</v>
      </c>
      <c r="D41" s="78"/>
      <c r="E41" s="78"/>
      <c r="F41" s="78"/>
      <c r="G41" s="78"/>
      <c r="H41" s="78"/>
      <c r="I41" s="78"/>
      <c r="J41" s="78"/>
      <c r="K41" s="78"/>
      <c r="L41" s="78"/>
      <c r="M41" s="79"/>
    </row>
    <row r="42" spans="2:13" ht="33" customHeight="1" thickBot="1" x14ac:dyDescent="0.35">
      <c r="B42" s="49">
        <f t="shared" si="0"/>
        <v>5</v>
      </c>
      <c r="C42" s="77" t="s">
        <v>61</v>
      </c>
      <c r="D42" s="78"/>
      <c r="E42" s="78"/>
      <c r="F42" s="78"/>
      <c r="G42" s="78"/>
      <c r="H42" s="78"/>
      <c r="I42" s="78"/>
      <c r="J42" s="78"/>
      <c r="K42" s="78"/>
      <c r="L42" s="78"/>
      <c r="M42" s="79"/>
    </row>
    <row r="43" spans="2:13" ht="15" thickBot="1" x14ac:dyDescent="0.35">
      <c r="B43" s="49">
        <f t="shared" si="0"/>
        <v>6</v>
      </c>
      <c r="C43" s="77" t="s">
        <v>50</v>
      </c>
      <c r="D43" s="78"/>
      <c r="E43" s="78"/>
      <c r="F43" s="78"/>
      <c r="G43" s="78"/>
      <c r="H43" s="78"/>
      <c r="I43" s="78"/>
      <c r="J43" s="78"/>
      <c r="K43" s="78"/>
      <c r="L43" s="78"/>
      <c r="M43" s="79"/>
    </row>
    <row r="44" spans="2:13" ht="45.75" customHeight="1" thickBot="1" x14ac:dyDescent="0.35">
      <c r="B44" s="49">
        <f t="shared" si="0"/>
        <v>7</v>
      </c>
      <c r="C44" s="77" t="s">
        <v>100</v>
      </c>
      <c r="D44" s="78"/>
      <c r="E44" s="78"/>
      <c r="F44" s="78"/>
      <c r="G44" s="78"/>
      <c r="H44" s="78"/>
      <c r="I44" s="78"/>
      <c r="J44" s="78"/>
      <c r="K44" s="78"/>
      <c r="L44" s="78"/>
      <c r="M44" s="79"/>
    </row>
    <row r="45" spans="2:13" ht="48" customHeight="1" thickBot="1" x14ac:dyDescent="0.35">
      <c r="B45" s="49">
        <f t="shared" si="0"/>
        <v>8</v>
      </c>
      <c r="C45" s="77" t="s">
        <v>99</v>
      </c>
      <c r="D45" s="78"/>
      <c r="E45" s="78"/>
      <c r="F45" s="78"/>
      <c r="G45" s="78"/>
      <c r="H45" s="78"/>
      <c r="I45" s="78"/>
      <c r="J45" s="78"/>
      <c r="K45" s="78"/>
      <c r="L45" s="78"/>
      <c r="M45" s="79"/>
    </row>
    <row r="46" spans="2:13" ht="15" customHeight="1" thickBot="1" x14ac:dyDescent="0.35">
      <c r="B46" s="49">
        <f t="shared" si="0"/>
        <v>9</v>
      </c>
      <c r="C46" s="102" t="s">
        <v>81</v>
      </c>
      <c r="D46" s="103"/>
      <c r="E46" s="103"/>
      <c r="F46" s="103"/>
      <c r="G46" s="103"/>
      <c r="H46" s="103"/>
      <c r="I46" s="103"/>
      <c r="J46" s="103"/>
      <c r="K46" s="103"/>
      <c r="L46" s="103"/>
      <c r="M46" s="104"/>
    </row>
    <row r="47" spans="2:13" ht="15" customHeight="1" thickBot="1" x14ac:dyDescent="0.35">
      <c r="B47" s="49">
        <f t="shared" si="0"/>
        <v>10</v>
      </c>
      <c r="C47" s="102" t="s">
        <v>84</v>
      </c>
      <c r="D47" s="103"/>
      <c r="E47" s="103"/>
      <c r="F47" s="103"/>
      <c r="G47" s="103"/>
      <c r="H47" s="103"/>
      <c r="I47" s="103"/>
      <c r="J47" s="103"/>
      <c r="K47" s="103"/>
      <c r="L47" s="103"/>
      <c r="M47" s="104"/>
    </row>
    <row r="48" spans="2:13" ht="15" customHeight="1" thickBot="1" x14ac:dyDescent="0.35">
      <c r="B48" s="49">
        <f t="shared" si="0"/>
        <v>11</v>
      </c>
      <c r="C48" s="102" t="s">
        <v>63</v>
      </c>
      <c r="D48" s="103"/>
      <c r="E48" s="103"/>
      <c r="F48" s="103"/>
      <c r="G48" s="103"/>
      <c r="H48" s="103"/>
      <c r="I48" s="103"/>
      <c r="J48" s="103"/>
      <c r="K48" s="103"/>
      <c r="L48" s="103"/>
      <c r="M48" s="104"/>
    </row>
    <row r="49" spans="2:13" ht="15" customHeight="1" thickBot="1" x14ac:dyDescent="0.35">
      <c r="B49" s="49">
        <v>12</v>
      </c>
      <c r="C49" s="102" t="s">
        <v>101</v>
      </c>
      <c r="D49" s="103"/>
      <c r="E49" s="103"/>
      <c r="F49" s="103"/>
      <c r="G49" s="103"/>
      <c r="H49" s="103"/>
      <c r="I49" s="103"/>
      <c r="J49" s="103"/>
      <c r="K49" s="103"/>
      <c r="L49" s="103"/>
      <c r="M49" s="104"/>
    </row>
  </sheetData>
  <mergeCells count="74">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8:M38"/>
    <mergeCell ref="C39:M39"/>
    <mergeCell ref="C41:M41"/>
    <mergeCell ref="C40:M40"/>
    <mergeCell ref="F29:G29"/>
    <mergeCell ref="H29:I29"/>
    <mergeCell ref="J29:K29"/>
    <mergeCell ref="F34:G34"/>
    <mergeCell ref="H34:I34"/>
    <mergeCell ref="J34:K34"/>
    <mergeCell ref="F35:G35"/>
    <mergeCell ref="H35:I35"/>
    <mergeCell ref="J35:K35"/>
    <mergeCell ref="C49:M49"/>
    <mergeCell ref="C47:M47"/>
    <mergeCell ref="C48:M48"/>
    <mergeCell ref="C42:M42"/>
    <mergeCell ref="C43:M43"/>
    <mergeCell ref="C44:M44"/>
    <mergeCell ref="C45:M45"/>
    <mergeCell ref="C46:M46"/>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zoomScaleNormal="100" workbookViewId="0">
      <selection activeCell="C38" sqref="C38:M38"/>
    </sheetView>
  </sheetViews>
  <sheetFormatPr defaultColWidth="8.88671875" defaultRowHeight="14.4" x14ac:dyDescent="0.3"/>
  <cols>
    <col min="1" max="1" width="8.88671875" style="2"/>
    <col min="2" max="2" width="5.44140625" style="47" customWidth="1"/>
    <col min="3" max="3" width="51.44140625" style="1" customWidth="1"/>
    <col min="4" max="4" width="4.5546875" style="3" customWidth="1"/>
    <col min="5" max="5" width="17.88671875" style="1" customWidth="1"/>
    <col min="6" max="6" width="10.44140625" style="2" bestFit="1" customWidth="1"/>
    <col min="7" max="7" width="4.44140625" style="2" bestFit="1" customWidth="1"/>
    <col min="8" max="8" width="8" style="2" bestFit="1" customWidth="1"/>
    <col min="9" max="9" width="5.109375" style="2" bestFit="1" customWidth="1"/>
    <col min="10" max="10" width="13.109375" style="2" customWidth="1"/>
    <col min="11" max="11" width="6.33203125" style="2" customWidth="1"/>
    <col min="12" max="12" width="9.88671875" style="2" bestFit="1" customWidth="1"/>
    <col min="13" max="13" width="3.5546875" style="2" bestFit="1" customWidth="1"/>
    <col min="14" max="16384" width="8.88671875" style="2"/>
  </cols>
  <sheetData>
    <row r="1" spans="3:13" ht="15" thickBot="1" x14ac:dyDescent="0.35"/>
    <row r="2" spans="3:13" x14ac:dyDescent="0.3">
      <c r="C2" s="31" t="s">
        <v>0</v>
      </c>
      <c r="D2" s="32"/>
      <c r="E2" s="33"/>
      <c r="F2" s="40"/>
      <c r="G2" s="40"/>
      <c r="H2" s="40"/>
      <c r="I2" s="40"/>
      <c r="J2" s="40"/>
      <c r="K2" s="40"/>
      <c r="L2" s="40"/>
      <c r="M2" s="41"/>
    </row>
    <row r="3" spans="3:13" x14ac:dyDescent="0.3">
      <c r="C3" s="36" t="s">
        <v>2</v>
      </c>
      <c r="D3" s="6" t="s">
        <v>15</v>
      </c>
      <c r="E3" s="7">
        <v>10000000</v>
      </c>
      <c r="M3" s="42"/>
    </row>
    <row r="4" spans="3:13" x14ac:dyDescent="0.3">
      <c r="C4" s="36" t="s">
        <v>1</v>
      </c>
      <c r="D4" s="6" t="s">
        <v>16</v>
      </c>
      <c r="E4" s="8">
        <v>0</v>
      </c>
      <c r="M4" s="42"/>
    </row>
    <row r="5" spans="3:13" x14ac:dyDescent="0.3">
      <c r="C5" s="36" t="s">
        <v>6</v>
      </c>
      <c r="D5" s="6" t="s">
        <v>17</v>
      </c>
      <c r="E5" s="8">
        <v>5.0000000000000001E-3</v>
      </c>
      <c r="M5" s="42"/>
    </row>
    <row r="6" spans="3:13" x14ac:dyDescent="0.3">
      <c r="C6" s="36" t="s">
        <v>38</v>
      </c>
      <c r="D6" s="6" t="s">
        <v>40</v>
      </c>
      <c r="E6" s="8">
        <v>0.25</v>
      </c>
      <c r="M6" s="42"/>
    </row>
    <row r="7" spans="3:13" x14ac:dyDescent="0.3">
      <c r="C7" s="36" t="s">
        <v>39</v>
      </c>
      <c r="D7" s="6" t="s">
        <v>41</v>
      </c>
      <c r="E7" s="8">
        <v>0.08</v>
      </c>
      <c r="M7" s="42"/>
    </row>
    <row r="8" spans="3:13" x14ac:dyDescent="0.3">
      <c r="C8" s="36" t="s">
        <v>55</v>
      </c>
      <c r="D8" s="6" t="s">
        <v>64</v>
      </c>
      <c r="E8" s="8">
        <v>2E-3</v>
      </c>
      <c r="M8" s="42"/>
    </row>
    <row r="9" spans="3:13" ht="15" thickBot="1" x14ac:dyDescent="0.35">
      <c r="C9" s="43"/>
      <c r="F9" s="44"/>
      <c r="M9" s="42"/>
    </row>
    <row r="10" spans="3:13" ht="15" thickBot="1" x14ac:dyDescent="0.35">
      <c r="C10" s="97" t="s">
        <v>78</v>
      </c>
      <c r="D10" s="98"/>
      <c r="E10" s="99"/>
      <c r="F10" s="107" t="s">
        <v>12</v>
      </c>
      <c r="G10" s="108"/>
      <c r="H10" s="107" t="s">
        <v>13</v>
      </c>
      <c r="I10" s="108"/>
      <c r="J10" s="107" t="s">
        <v>14</v>
      </c>
      <c r="K10" s="108"/>
      <c r="M10" s="42"/>
    </row>
    <row r="11" spans="3:13" x14ac:dyDescent="0.3">
      <c r="C11" s="97"/>
      <c r="D11" s="98"/>
      <c r="E11" s="98"/>
      <c r="F11" s="67" t="s">
        <v>3</v>
      </c>
      <c r="G11" s="68">
        <v>0.2</v>
      </c>
      <c r="H11" s="9" t="s">
        <v>4</v>
      </c>
      <c r="I11" s="10">
        <v>-0.2</v>
      </c>
      <c r="J11" s="9" t="s">
        <v>5</v>
      </c>
      <c r="K11" s="10">
        <v>0</v>
      </c>
      <c r="M11" s="42"/>
    </row>
    <row r="12" spans="3:13" x14ac:dyDescent="0.3">
      <c r="C12" s="36" t="s">
        <v>11</v>
      </c>
      <c r="D12" s="6" t="s">
        <v>19</v>
      </c>
      <c r="E12" s="11" t="s">
        <v>29</v>
      </c>
      <c r="F12" s="86">
        <f>+$E$3</f>
        <v>10000000</v>
      </c>
      <c r="G12" s="86"/>
      <c r="H12" s="86">
        <f>+$E$3</f>
        <v>10000000</v>
      </c>
      <c r="I12" s="86"/>
      <c r="J12" s="86">
        <f>+$E$3</f>
        <v>10000000</v>
      </c>
      <c r="K12" s="86"/>
      <c r="M12" s="42"/>
    </row>
    <row r="13" spans="3:13" x14ac:dyDescent="0.3">
      <c r="C13" s="36" t="s">
        <v>33</v>
      </c>
      <c r="D13" s="6" t="s">
        <v>20</v>
      </c>
      <c r="E13" s="11" t="s">
        <v>30</v>
      </c>
      <c r="F13" s="86">
        <f>F12*G11</f>
        <v>2000000</v>
      </c>
      <c r="G13" s="86"/>
      <c r="H13" s="86">
        <f>H12*I11</f>
        <v>-2000000</v>
      </c>
      <c r="I13" s="86"/>
      <c r="J13" s="93">
        <f>J12*K11</f>
        <v>0</v>
      </c>
      <c r="K13" s="93"/>
      <c r="M13" s="42"/>
    </row>
    <row r="14" spans="3:13" x14ac:dyDescent="0.3">
      <c r="C14" s="36" t="s">
        <v>7</v>
      </c>
      <c r="D14" s="6" t="s">
        <v>21</v>
      </c>
      <c r="E14" s="11" t="s">
        <v>31</v>
      </c>
      <c r="F14" s="86">
        <f>F12+F13</f>
        <v>12000000</v>
      </c>
      <c r="G14" s="86"/>
      <c r="H14" s="86">
        <f>H12+H13</f>
        <v>8000000</v>
      </c>
      <c r="I14" s="86"/>
      <c r="J14" s="86">
        <f>J12+J13</f>
        <v>10000000</v>
      </c>
      <c r="K14" s="86"/>
      <c r="M14" s="42"/>
    </row>
    <row r="15" spans="3:13" x14ac:dyDescent="0.3">
      <c r="C15" s="88"/>
      <c r="D15" s="89"/>
      <c r="E15" s="89"/>
      <c r="F15" s="89"/>
      <c r="G15" s="89"/>
      <c r="H15" s="89"/>
      <c r="I15" s="89"/>
      <c r="J15" s="89"/>
      <c r="K15" s="89"/>
      <c r="M15" s="42"/>
    </row>
    <row r="16" spans="3:13" x14ac:dyDescent="0.3">
      <c r="C16" s="36" t="s">
        <v>18</v>
      </c>
      <c r="D16" s="6" t="s">
        <v>22</v>
      </c>
      <c r="E16" s="11" t="s">
        <v>32</v>
      </c>
      <c r="F16" s="86">
        <f>(F12+F14)/2</f>
        <v>11000000</v>
      </c>
      <c r="G16" s="86"/>
      <c r="H16" s="86">
        <f>(H12+H14)/2</f>
        <v>9000000</v>
      </c>
      <c r="I16" s="86"/>
      <c r="J16" s="86">
        <f>(J12+J14)/2</f>
        <v>10000000</v>
      </c>
      <c r="K16" s="86"/>
      <c r="M16" s="42"/>
    </row>
    <row r="17" spans="3:13" x14ac:dyDescent="0.3">
      <c r="C17" s="88"/>
      <c r="D17" s="89"/>
      <c r="E17" s="89"/>
      <c r="F17" s="89"/>
      <c r="G17" s="89"/>
      <c r="H17" s="89"/>
      <c r="I17" s="89"/>
      <c r="J17" s="89"/>
      <c r="K17" s="89"/>
      <c r="M17" s="42"/>
    </row>
    <row r="18" spans="3:13" x14ac:dyDescent="0.3">
      <c r="C18" s="36" t="s">
        <v>34</v>
      </c>
      <c r="D18" s="6" t="s">
        <v>23</v>
      </c>
      <c r="E18" s="11" t="s">
        <v>54</v>
      </c>
      <c r="F18" s="86">
        <f>+F16*-$E$5</f>
        <v>-55000</v>
      </c>
      <c r="G18" s="86"/>
      <c r="H18" s="86">
        <f>+H16*-$E$5</f>
        <v>-45000</v>
      </c>
      <c r="I18" s="86"/>
      <c r="J18" s="86">
        <f>+J16*-$E$5</f>
        <v>-50000</v>
      </c>
      <c r="K18" s="86"/>
      <c r="M18" s="42"/>
    </row>
    <row r="19" spans="3:13" x14ac:dyDescent="0.3">
      <c r="C19" s="36" t="s">
        <v>55</v>
      </c>
      <c r="D19" s="6" t="s">
        <v>24</v>
      </c>
      <c r="E19" s="11" t="s">
        <v>65</v>
      </c>
      <c r="F19" s="86">
        <f>+F16*-$E$8</f>
        <v>-22000</v>
      </c>
      <c r="G19" s="86"/>
      <c r="H19" s="86">
        <f>+H16*-$E$8</f>
        <v>-18000</v>
      </c>
      <c r="I19" s="86"/>
      <c r="J19" s="86">
        <f>+J16*-$E$8</f>
        <v>-20000</v>
      </c>
      <c r="K19" s="86"/>
      <c r="M19" s="42"/>
    </row>
    <row r="20" spans="3:13" x14ac:dyDescent="0.3">
      <c r="C20" s="36" t="s">
        <v>35</v>
      </c>
      <c r="D20" s="6" t="s">
        <v>25</v>
      </c>
      <c r="E20" s="5" t="s">
        <v>57</v>
      </c>
      <c r="F20" s="86">
        <f>+(F16+F18+F19)*-$E$4</f>
        <v>0</v>
      </c>
      <c r="G20" s="86"/>
      <c r="H20" s="86">
        <f>+(H16+H18+H19)*-$E$4</f>
        <v>0</v>
      </c>
      <c r="I20" s="86"/>
      <c r="J20" s="86">
        <f>+(J16+J18+J19)*-$E$4</f>
        <v>0</v>
      </c>
      <c r="K20" s="86"/>
      <c r="M20" s="42"/>
    </row>
    <row r="21" spans="3:13" x14ac:dyDescent="0.3">
      <c r="C21" s="36" t="s">
        <v>68</v>
      </c>
      <c r="D21" s="6" t="s">
        <v>26</v>
      </c>
      <c r="E21" s="5" t="s">
        <v>58</v>
      </c>
      <c r="F21" s="86">
        <f>+F18+F20+F19</f>
        <v>-77000</v>
      </c>
      <c r="G21" s="86"/>
      <c r="H21" s="86">
        <f>+H18+H20+H19</f>
        <v>-63000</v>
      </c>
      <c r="I21" s="86"/>
      <c r="J21" s="86">
        <f>+J18+J20+J19</f>
        <v>-70000</v>
      </c>
      <c r="K21" s="86"/>
      <c r="M21" s="42"/>
    </row>
    <row r="22" spans="3:13" x14ac:dyDescent="0.3">
      <c r="C22" s="88"/>
      <c r="D22" s="89"/>
      <c r="E22" s="89"/>
      <c r="F22" s="89"/>
      <c r="G22" s="89"/>
      <c r="H22" s="89"/>
      <c r="I22" s="89"/>
      <c r="J22" s="89"/>
      <c r="K22" s="89"/>
      <c r="M22" s="42"/>
    </row>
    <row r="23" spans="3:13" x14ac:dyDescent="0.3">
      <c r="C23" s="36" t="s">
        <v>42</v>
      </c>
      <c r="D23" s="6" t="s">
        <v>27</v>
      </c>
      <c r="E23" s="5" t="s">
        <v>66</v>
      </c>
      <c r="F23" s="86">
        <f>F14+F21</f>
        <v>11923000</v>
      </c>
      <c r="G23" s="86"/>
      <c r="H23" s="86">
        <f>H14+H21</f>
        <v>7937000</v>
      </c>
      <c r="I23" s="86"/>
      <c r="J23" s="86">
        <f>J14+J21</f>
        <v>9930000</v>
      </c>
      <c r="K23" s="86"/>
      <c r="M23" s="42"/>
    </row>
    <row r="24" spans="3:13" ht="43.2" x14ac:dyDescent="0.3">
      <c r="C24" s="36" t="s">
        <v>70</v>
      </c>
      <c r="D24" s="6" t="s">
        <v>28</v>
      </c>
      <c r="E24" s="5"/>
      <c r="F24" s="86">
        <f>F12</f>
        <v>10000000</v>
      </c>
      <c r="G24" s="86"/>
      <c r="H24" s="86">
        <f>H12</f>
        <v>10000000</v>
      </c>
      <c r="I24" s="86"/>
      <c r="J24" s="86">
        <f>J12</f>
        <v>10000000</v>
      </c>
      <c r="K24" s="86"/>
      <c r="M24" s="42"/>
    </row>
    <row r="25" spans="3:13" x14ac:dyDescent="0.3">
      <c r="C25" s="39" t="s">
        <v>71</v>
      </c>
      <c r="D25" s="6" t="s">
        <v>44</v>
      </c>
      <c r="E25" s="13" t="s">
        <v>69</v>
      </c>
      <c r="F25" s="86">
        <f>(F24*$E$7)</f>
        <v>800000</v>
      </c>
      <c r="G25" s="86"/>
      <c r="H25" s="86">
        <f>(H24*$E$7)</f>
        <v>800000</v>
      </c>
      <c r="I25" s="86"/>
      <c r="J25" s="86">
        <f>(J24*$E$7)</f>
        <v>800000</v>
      </c>
      <c r="K25" s="86"/>
      <c r="M25" s="42"/>
    </row>
    <row r="26" spans="3:13" ht="28.8" x14ac:dyDescent="0.3">
      <c r="C26" s="36" t="s">
        <v>72</v>
      </c>
      <c r="D26" s="6" t="s">
        <v>45</v>
      </c>
      <c r="E26" s="5" t="s">
        <v>73</v>
      </c>
      <c r="F26" s="86" t="str">
        <f>IF(F23&gt;(F24+F25),("Yes"),("No Pfee"))</f>
        <v>Yes</v>
      </c>
      <c r="G26" s="86"/>
      <c r="H26" s="86" t="str">
        <f>IF(H23&gt;(H24+H25),("Yes"),("No Pfee"))</f>
        <v>No Pfee</v>
      </c>
      <c r="I26" s="86"/>
      <c r="J26" s="86" t="str">
        <f>IF(J23&gt;(J24+J25),("Yes"),("No Pfee"))</f>
        <v>No Pfee</v>
      </c>
      <c r="K26" s="86"/>
      <c r="M26" s="42"/>
    </row>
    <row r="27" spans="3:13" x14ac:dyDescent="0.3">
      <c r="C27" s="105" t="s">
        <v>43</v>
      </c>
      <c r="D27" s="106"/>
      <c r="E27" s="106"/>
      <c r="F27" s="106"/>
      <c r="G27" s="106"/>
      <c r="H27" s="106"/>
      <c r="I27" s="106"/>
      <c r="J27" s="106"/>
      <c r="K27" s="106"/>
      <c r="M27" s="42"/>
    </row>
    <row r="28" spans="3:13" x14ac:dyDescent="0.3">
      <c r="C28" s="36" t="s">
        <v>52</v>
      </c>
      <c r="D28" s="6" t="s">
        <v>46</v>
      </c>
      <c r="E28" s="5" t="s">
        <v>74</v>
      </c>
      <c r="F28" s="86">
        <f>+IF(F26="Yes",(F23-F24-F25),(0))</f>
        <v>1123000</v>
      </c>
      <c r="G28" s="86"/>
      <c r="H28" s="86">
        <f>+IF(H26="Yes",(H23-H24-H25),(0))</f>
        <v>0</v>
      </c>
      <c r="I28" s="86"/>
      <c r="J28" s="86">
        <f>+IF(J26="Yes",(J23-J24-J25),(0))</f>
        <v>0</v>
      </c>
      <c r="K28" s="86"/>
      <c r="M28" s="42"/>
    </row>
    <row r="29" spans="3:13" x14ac:dyDescent="0.3">
      <c r="C29" s="39" t="s">
        <v>47</v>
      </c>
      <c r="D29" s="6" t="s">
        <v>48</v>
      </c>
      <c r="E29" s="13" t="s">
        <v>75</v>
      </c>
      <c r="F29" s="86">
        <f>+F28*-$E$6</f>
        <v>-280750</v>
      </c>
      <c r="G29" s="86"/>
      <c r="H29" s="86">
        <f>+H28*-$E$6</f>
        <v>0</v>
      </c>
      <c r="I29" s="86"/>
      <c r="J29" s="86">
        <f>+J28*-$E$6</f>
        <v>0</v>
      </c>
      <c r="K29" s="86"/>
      <c r="M29" s="42"/>
    </row>
    <row r="30" spans="3:13" x14ac:dyDescent="0.3">
      <c r="C30" s="38"/>
      <c r="D30" s="6"/>
      <c r="E30" s="6"/>
      <c r="F30" s="6"/>
      <c r="G30" s="6"/>
      <c r="H30" s="6"/>
      <c r="I30" s="6"/>
      <c r="J30" s="6"/>
      <c r="K30" s="6"/>
      <c r="M30" s="42"/>
    </row>
    <row r="31" spans="3:13" ht="28.8" x14ac:dyDescent="0.3">
      <c r="C31" s="36" t="s">
        <v>53</v>
      </c>
      <c r="D31" s="6" t="s">
        <v>49</v>
      </c>
      <c r="E31" s="5" t="s">
        <v>76</v>
      </c>
      <c r="F31" s="86">
        <f>+F23+F29</f>
        <v>11642250</v>
      </c>
      <c r="G31" s="86"/>
      <c r="H31" s="86">
        <f>+H23+H29</f>
        <v>7937000</v>
      </c>
      <c r="I31" s="86"/>
      <c r="J31" s="86">
        <f>+J23+J29</f>
        <v>9930000</v>
      </c>
      <c r="K31" s="86"/>
      <c r="M31" s="42"/>
    </row>
    <row r="32" spans="3:13" x14ac:dyDescent="0.3">
      <c r="C32" s="36" t="s">
        <v>10</v>
      </c>
      <c r="D32" s="6" t="s">
        <v>51</v>
      </c>
      <c r="E32" s="5" t="s">
        <v>77</v>
      </c>
      <c r="F32" s="91">
        <f>+F31/F12-1</f>
        <v>0.16422500000000007</v>
      </c>
      <c r="G32" s="91"/>
      <c r="H32" s="91">
        <f>+H31/H12-1</f>
        <v>-0.20630000000000004</v>
      </c>
      <c r="I32" s="91"/>
      <c r="J32" s="91">
        <f>+J31/J12-1</f>
        <v>-7.0000000000000062E-3</v>
      </c>
      <c r="K32" s="91"/>
      <c r="M32" s="42"/>
    </row>
    <row r="33" spans="2:13" x14ac:dyDescent="0.3">
      <c r="C33" s="38"/>
      <c r="D33" s="6"/>
      <c r="E33" s="6"/>
      <c r="F33" s="6"/>
      <c r="G33" s="6"/>
      <c r="H33" s="6"/>
      <c r="I33" s="6"/>
      <c r="J33" s="6"/>
      <c r="K33" s="6"/>
      <c r="M33" s="42"/>
    </row>
    <row r="34" spans="2:13" ht="28.8" x14ac:dyDescent="0.3">
      <c r="C34" s="36" t="s">
        <v>110</v>
      </c>
      <c r="D34" s="6" t="s">
        <v>79</v>
      </c>
      <c r="E34" s="5" t="s">
        <v>86</v>
      </c>
      <c r="F34" s="86">
        <f>MAX(F24,F31)</f>
        <v>11642250</v>
      </c>
      <c r="G34" s="86"/>
      <c r="H34" s="86">
        <f>MAX(H24,H31)</f>
        <v>10000000</v>
      </c>
      <c r="I34" s="86"/>
      <c r="J34" s="86">
        <f>MAX(J24,J31)</f>
        <v>10000000</v>
      </c>
      <c r="K34" s="86"/>
      <c r="M34" s="42"/>
    </row>
    <row r="35" spans="2:13" ht="43.2" x14ac:dyDescent="0.3">
      <c r="C35" s="36" t="s">
        <v>111</v>
      </c>
      <c r="D35" s="6" t="s">
        <v>79</v>
      </c>
      <c r="E35" s="5" t="s">
        <v>85</v>
      </c>
      <c r="F35" s="86">
        <f>MAX(F24,F23)</f>
        <v>11923000</v>
      </c>
      <c r="G35" s="86"/>
      <c r="H35" s="86">
        <f>MAX(H24,H23)</f>
        <v>10000000</v>
      </c>
      <c r="I35" s="86"/>
      <c r="J35" s="86">
        <f>MAX(J24,J23)</f>
        <v>10000000</v>
      </c>
      <c r="K35" s="86"/>
      <c r="M35" s="42"/>
    </row>
    <row r="36" spans="2:13" x14ac:dyDescent="0.3">
      <c r="C36" s="43"/>
      <c r="F36" s="45"/>
      <c r="G36" s="45"/>
      <c r="H36" s="45"/>
      <c r="I36" s="45"/>
      <c r="J36" s="45"/>
      <c r="K36" s="45"/>
      <c r="L36" s="45"/>
      <c r="M36" s="46"/>
    </row>
    <row r="37" spans="2:13" ht="15" thickBot="1" x14ac:dyDescent="0.35">
      <c r="B37" s="48"/>
      <c r="C37" s="109" t="s">
        <v>87</v>
      </c>
      <c r="D37" s="110"/>
      <c r="E37" s="110"/>
      <c r="F37" s="110"/>
      <c r="G37" s="110"/>
      <c r="H37" s="110"/>
      <c r="I37" s="110"/>
      <c r="J37" s="110"/>
      <c r="K37" s="110"/>
      <c r="L37" s="110"/>
      <c r="M37" s="111"/>
    </row>
    <row r="38" spans="2:13" ht="42.75" customHeight="1" thickBot="1" x14ac:dyDescent="0.35">
      <c r="B38" s="49">
        <v>1</v>
      </c>
      <c r="C38" s="102" t="s">
        <v>114</v>
      </c>
      <c r="D38" s="103"/>
      <c r="E38" s="103"/>
      <c r="F38" s="103"/>
      <c r="G38" s="103"/>
      <c r="H38" s="103"/>
      <c r="I38" s="103"/>
      <c r="J38" s="103"/>
      <c r="K38" s="103"/>
      <c r="L38" s="103"/>
      <c r="M38" s="104"/>
    </row>
    <row r="39" spans="2:13" ht="40.5" customHeight="1" thickBot="1" x14ac:dyDescent="0.35">
      <c r="B39" s="49">
        <f t="shared" ref="B39:B48" si="0">+B38+1</f>
        <v>2</v>
      </c>
      <c r="C39" s="102" t="s">
        <v>80</v>
      </c>
      <c r="D39" s="103"/>
      <c r="E39" s="103"/>
      <c r="F39" s="103"/>
      <c r="G39" s="103"/>
      <c r="H39" s="103"/>
      <c r="I39" s="103"/>
      <c r="J39" s="103"/>
      <c r="K39" s="103"/>
      <c r="L39" s="103"/>
      <c r="M39" s="104"/>
    </row>
    <row r="40" spans="2:13" ht="15" thickBot="1" x14ac:dyDescent="0.35">
      <c r="B40" s="49">
        <f t="shared" si="0"/>
        <v>3</v>
      </c>
      <c r="C40" s="102" t="s">
        <v>59</v>
      </c>
      <c r="D40" s="103"/>
      <c r="E40" s="103"/>
      <c r="F40" s="103"/>
      <c r="G40" s="103"/>
      <c r="H40" s="103"/>
      <c r="I40" s="103"/>
      <c r="J40" s="103"/>
      <c r="K40" s="103"/>
      <c r="L40" s="103"/>
      <c r="M40" s="104"/>
    </row>
    <row r="41" spans="2:13" ht="32.25" customHeight="1" thickBot="1" x14ac:dyDescent="0.35">
      <c r="B41" s="49">
        <f t="shared" si="0"/>
        <v>4</v>
      </c>
      <c r="C41" s="112" t="s">
        <v>37</v>
      </c>
      <c r="D41" s="113"/>
      <c r="E41" s="113"/>
      <c r="F41" s="113"/>
      <c r="G41" s="113"/>
      <c r="H41" s="113"/>
      <c r="I41" s="113"/>
      <c r="J41" s="113"/>
      <c r="K41" s="113"/>
      <c r="L41" s="113"/>
      <c r="M41" s="114"/>
    </row>
    <row r="42" spans="2:13" ht="45" customHeight="1" thickBot="1" x14ac:dyDescent="0.35">
      <c r="B42" s="49">
        <f t="shared" si="0"/>
        <v>5</v>
      </c>
      <c r="C42" s="102" t="s">
        <v>61</v>
      </c>
      <c r="D42" s="103"/>
      <c r="E42" s="103"/>
      <c r="F42" s="103"/>
      <c r="G42" s="103"/>
      <c r="H42" s="103"/>
      <c r="I42" s="103"/>
      <c r="J42" s="103"/>
      <c r="K42" s="103"/>
      <c r="L42" s="103"/>
      <c r="M42" s="104"/>
    </row>
    <row r="43" spans="2:13" ht="15" thickBot="1" x14ac:dyDescent="0.35">
      <c r="B43" s="49">
        <f t="shared" si="0"/>
        <v>6</v>
      </c>
      <c r="C43" s="102" t="s">
        <v>50</v>
      </c>
      <c r="D43" s="103"/>
      <c r="E43" s="103"/>
      <c r="F43" s="103"/>
      <c r="G43" s="103"/>
      <c r="H43" s="103"/>
      <c r="I43" s="103"/>
      <c r="J43" s="103"/>
      <c r="K43" s="103"/>
      <c r="L43" s="103"/>
      <c r="M43" s="104"/>
    </row>
    <row r="44" spans="2:13" ht="46.5" customHeight="1" thickBot="1" x14ac:dyDescent="0.35">
      <c r="B44" s="49">
        <f t="shared" si="0"/>
        <v>7</v>
      </c>
      <c r="C44" s="102" t="s">
        <v>82</v>
      </c>
      <c r="D44" s="103"/>
      <c r="E44" s="103"/>
      <c r="F44" s="103"/>
      <c r="G44" s="103"/>
      <c r="H44" s="103"/>
      <c r="I44" s="103"/>
      <c r="J44" s="103"/>
      <c r="K44" s="103"/>
      <c r="L44" s="103"/>
      <c r="M44" s="104"/>
    </row>
    <row r="45" spans="2:13" ht="34.5" customHeight="1" thickBot="1" x14ac:dyDescent="0.35">
      <c r="B45" s="49">
        <f t="shared" si="0"/>
        <v>8</v>
      </c>
      <c r="C45" s="102" t="s">
        <v>83</v>
      </c>
      <c r="D45" s="103"/>
      <c r="E45" s="103"/>
      <c r="F45" s="103"/>
      <c r="G45" s="103"/>
      <c r="H45" s="103"/>
      <c r="I45" s="103"/>
      <c r="J45" s="103"/>
      <c r="K45" s="103"/>
      <c r="L45" s="103"/>
      <c r="M45" s="104"/>
    </row>
    <row r="46" spans="2:13" ht="15" thickBot="1" x14ac:dyDescent="0.35">
      <c r="B46" s="49">
        <f t="shared" si="0"/>
        <v>9</v>
      </c>
      <c r="C46" s="102" t="s">
        <v>81</v>
      </c>
      <c r="D46" s="103"/>
      <c r="E46" s="103"/>
      <c r="F46" s="103"/>
      <c r="G46" s="103"/>
      <c r="H46" s="103"/>
      <c r="I46" s="103"/>
      <c r="J46" s="103"/>
      <c r="K46" s="103"/>
      <c r="L46" s="103"/>
      <c r="M46" s="104"/>
    </row>
    <row r="47" spans="2:13" ht="15" thickBot="1" x14ac:dyDescent="0.35">
      <c r="B47" s="49">
        <f t="shared" si="0"/>
        <v>10</v>
      </c>
      <c r="C47" s="102" t="s">
        <v>84</v>
      </c>
      <c r="D47" s="103"/>
      <c r="E47" s="103"/>
      <c r="F47" s="103"/>
      <c r="G47" s="103"/>
      <c r="H47" s="103"/>
      <c r="I47" s="103"/>
      <c r="J47" s="103"/>
      <c r="K47" s="103"/>
      <c r="L47" s="103"/>
      <c r="M47" s="104"/>
    </row>
    <row r="48" spans="2:13" ht="15" thickBot="1" x14ac:dyDescent="0.35">
      <c r="B48" s="49">
        <f t="shared" si="0"/>
        <v>11</v>
      </c>
      <c r="C48" s="102" t="s">
        <v>63</v>
      </c>
      <c r="D48" s="103"/>
      <c r="E48" s="103"/>
      <c r="F48" s="103"/>
      <c r="G48" s="103"/>
      <c r="H48" s="103"/>
      <c r="I48" s="103"/>
      <c r="J48" s="103"/>
      <c r="K48" s="103"/>
      <c r="L48" s="103"/>
      <c r="M48" s="104"/>
    </row>
    <row r="49" spans="2:13" ht="15" thickBot="1" x14ac:dyDescent="0.35">
      <c r="B49" s="49">
        <v>12</v>
      </c>
      <c r="C49" s="77" t="s">
        <v>101</v>
      </c>
      <c r="D49" s="78"/>
      <c r="E49" s="78"/>
      <c r="F49" s="78"/>
      <c r="G49" s="78"/>
      <c r="H49" s="78"/>
      <c r="I49" s="78"/>
      <c r="J49" s="78"/>
      <c r="K49" s="78"/>
      <c r="L49" s="78"/>
      <c r="M49" s="79"/>
    </row>
  </sheetData>
  <mergeCells count="75">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 ref="J16:K16"/>
    <mergeCell ref="C10:E11"/>
    <mergeCell ref="F10:G10"/>
    <mergeCell ref="H10:I10"/>
    <mergeCell ref="J10:K10"/>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F34:G34"/>
    <mergeCell ref="H34:I34"/>
    <mergeCell ref="J34:K34"/>
    <mergeCell ref="F31:G31"/>
    <mergeCell ref="H31:I31"/>
    <mergeCell ref="J31:K31"/>
    <mergeCell ref="F32:G32"/>
    <mergeCell ref="H32:I32"/>
    <mergeCell ref="J32:K32"/>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tabSelected="1" zoomScale="85" zoomScaleNormal="85" workbookViewId="0">
      <selection activeCell="F14" sqref="F14:G14"/>
    </sheetView>
  </sheetViews>
  <sheetFormatPr defaultColWidth="14.44140625" defaultRowHeight="15" customHeight="1" x14ac:dyDescent="0.3"/>
  <cols>
    <col min="2" max="2" width="4.109375" customWidth="1"/>
    <col min="3" max="3" width="48" customWidth="1"/>
    <col min="4" max="4" width="8" customWidth="1"/>
    <col min="5" max="5" width="14.6640625" customWidth="1"/>
    <col min="6" max="6" width="12.88671875" customWidth="1"/>
    <col min="7" max="7" width="5.6640625" bestFit="1" customWidth="1"/>
    <col min="8" max="8" width="14.6640625" customWidth="1"/>
    <col min="9" max="9" width="6.109375" customWidth="1"/>
    <col min="10" max="10" width="13.6640625" customWidth="1"/>
    <col min="11" max="11" width="6.109375" customWidth="1"/>
    <col min="12" max="12" width="13.6640625" customWidth="1"/>
    <col min="13" max="13" width="6.109375" customWidth="1"/>
    <col min="14" max="14" width="13" customWidth="1"/>
    <col min="15" max="15" width="6.109375" customWidth="1"/>
    <col min="16" max="16" width="14.6640625" customWidth="1"/>
    <col min="17" max="17" width="11" customWidth="1"/>
    <col min="18" max="18" width="8.88671875" customWidth="1"/>
    <col min="19" max="19" width="10.44140625" customWidth="1"/>
    <col min="20" max="20" width="8.88671875" customWidth="1"/>
    <col min="21" max="21" width="20.109375" customWidth="1"/>
    <col min="22" max="26" width="8.88671875" customWidth="1"/>
  </cols>
  <sheetData>
    <row r="1" spans="2:26" ht="15" customHeight="1" thickBot="1" x14ac:dyDescent="0.35"/>
    <row r="2" spans="2:26" ht="28.8" x14ac:dyDescent="0.3">
      <c r="B2" s="53"/>
      <c r="C2" s="54"/>
      <c r="D2" s="54"/>
      <c r="E2" s="55" t="s">
        <v>94</v>
      </c>
      <c r="F2" s="56"/>
      <c r="G2" s="56"/>
      <c r="H2" s="56"/>
      <c r="I2" s="56"/>
      <c r="J2" s="56"/>
      <c r="K2" s="56"/>
      <c r="L2" s="56"/>
      <c r="M2" s="56"/>
      <c r="N2" s="56"/>
      <c r="O2" s="57"/>
    </row>
    <row r="3" spans="2:26" ht="14.4" x14ac:dyDescent="0.3">
      <c r="B3" s="58"/>
      <c r="C3" s="22" t="s">
        <v>0</v>
      </c>
      <c r="D3" s="23"/>
      <c r="E3" s="22" t="s">
        <v>118</v>
      </c>
      <c r="F3" s="14"/>
      <c r="G3" s="14"/>
      <c r="H3" s="14"/>
      <c r="I3" s="14"/>
      <c r="J3" s="14"/>
      <c r="K3" s="14"/>
      <c r="L3" s="14"/>
      <c r="M3" s="14"/>
      <c r="N3" s="14"/>
      <c r="O3" s="59"/>
    </row>
    <row r="4" spans="2:26" ht="14.4" x14ac:dyDescent="0.3">
      <c r="B4" s="58"/>
      <c r="C4" s="18" t="s">
        <v>2</v>
      </c>
      <c r="D4" s="19" t="s">
        <v>15</v>
      </c>
      <c r="E4" s="28">
        <v>10000000</v>
      </c>
      <c r="F4" s="14"/>
      <c r="G4" s="14"/>
      <c r="H4" s="14"/>
      <c r="I4" s="14"/>
      <c r="J4" s="14"/>
      <c r="K4" s="14"/>
      <c r="L4" s="14"/>
      <c r="M4" s="14"/>
      <c r="N4" s="14"/>
      <c r="O4" s="59"/>
    </row>
    <row r="5" spans="2:26" ht="14.4" x14ac:dyDescent="0.3">
      <c r="B5" s="58"/>
      <c r="C5" s="18" t="s">
        <v>1</v>
      </c>
      <c r="D5" s="19" t="s">
        <v>16</v>
      </c>
      <c r="E5" s="29">
        <v>7.4999999999999997E-3</v>
      </c>
      <c r="F5" s="14"/>
      <c r="G5" s="14"/>
      <c r="H5" s="14"/>
      <c r="I5" s="14"/>
      <c r="J5" s="14"/>
      <c r="K5" s="14"/>
      <c r="L5" s="14"/>
      <c r="M5" s="14"/>
      <c r="N5" s="14"/>
      <c r="O5" s="59"/>
    </row>
    <row r="6" spans="2:26" ht="14.4" x14ac:dyDescent="0.3">
      <c r="B6" s="58"/>
      <c r="C6" s="18" t="s">
        <v>6</v>
      </c>
      <c r="D6" s="19" t="s">
        <v>17</v>
      </c>
      <c r="E6" s="29">
        <v>0</v>
      </c>
      <c r="F6" s="14"/>
      <c r="G6" s="14"/>
      <c r="H6" s="14"/>
      <c r="I6" s="14"/>
      <c r="J6" s="14"/>
      <c r="K6" s="14"/>
      <c r="L6" s="14"/>
      <c r="M6" s="14"/>
      <c r="N6" s="14"/>
      <c r="O6" s="59"/>
    </row>
    <row r="7" spans="2:26" ht="14.4" x14ac:dyDescent="0.3">
      <c r="B7" s="58"/>
      <c r="C7" s="18" t="s">
        <v>38</v>
      </c>
      <c r="D7" s="19" t="s">
        <v>40</v>
      </c>
      <c r="E7" s="29">
        <v>0.2</v>
      </c>
      <c r="F7" s="14"/>
      <c r="G7" s="14"/>
      <c r="H7" s="14"/>
      <c r="I7" s="14"/>
      <c r="J7" s="14"/>
      <c r="K7" s="14"/>
      <c r="L7" s="14"/>
      <c r="M7" s="14"/>
      <c r="N7" s="14"/>
      <c r="O7" s="59"/>
    </row>
    <row r="8" spans="2:26" ht="14.4" x14ac:dyDescent="0.3">
      <c r="B8" s="58"/>
      <c r="C8" s="18" t="s">
        <v>39</v>
      </c>
      <c r="D8" s="19" t="s">
        <v>41</v>
      </c>
      <c r="E8" s="135">
        <v>0.1</v>
      </c>
      <c r="F8" s="14"/>
      <c r="G8" s="14"/>
      <c r="H8" s="14"/>
      <c r="I8" s="14"/>
      <c r="J8" s="14"/>
      <c r="K8" s="14"/>
      <c r="L8" s="14"/>
      <c r="M8" s="14"/>
      <c r="N8" s="14"/>
      <c r="O8" s="59"/>
    </row>
    <row r="9" spans="2:26" ht="14.4" x14ac:dyDescent="0.3">
      <c r="B9" s="58"/>
      <c r="C9" s="18" t="s">
        <v>55</v>
      </c>
      <c r="D9" s="19" t="s">
        <v>64</v>
      </c>
      <c r="E9" s="29">
        <v>1E-3</v>
      </c>
      <c r="F9" s="14"/>
      <c r="G9" s="14"/>
      <c r="H9" s="14"/>
      <c r="I9" s="14"/>
      <c r="J9" s="14"/>
      <c r="K9" s="14"/>
      <c r="L9" s="14"/>
      <c r="M9" s="14"/>
      <c r="N9" s="14"/>
      <c r="O9" s="60"/>
      <c r="P9" s="14"/>
    </row>
    <row r="10" spans="2:26" thickBot="1" x14ac:dyDescent="0.35">
      <c r="B10" s="58"/>
      <c r="C10" s="15"/>
      <c r="D10" s="16"/>
      <c r="E10" s="15"/>
      <c r="F10" s="17"/>
      <c r="G10" s="14"/>
      <c r="H10" s="14"/>
      <c r="I10" s="14"/>
      <c r="J10" s="14"/>
      <c r="K10" s="14"/>
      <c r="L10" s="14"/>
      <c r="M10" s="14"/>
      <c r="N10" s="14"/>
      <c r="O10" s="60"/>
      <c r="P10" s="14"/>
      <c r="Q10" s="14"/>
      <c r="R10" s="14"/>
      <c r="S10" s="14"/>
      <c r="T10" s="14"/>
      <c r="U10" s="14"/>
      <c r="V10" s="14"/>
      <c r="W10" s="14"/>
      <c r="X10" s="14"/>
      <c r="Y10" s="14"/>
      <c r="Z10" s="14"/>
    </row>
    <row r="11" spans="2:26" thickBot="1" x14ac:dyDescent="0.35">
      <c r="B11" s="58"/>
      <c r="C11" s="131" t="s">
        <v>105</v>
      </c>
      <c r="D11" s="120"/>
      <c r="E11" s="132"/>
      <c r="F11" s="133" t="s">
        <v>93</v>
      </c>
      <c r="G11" s="134"/>
      <c r="H11" s="133" t="s">
        <v>92</v>
      </c>
      <c r="I11" s="134"/>
      <c r="J11" s="133" t="s">
        <v>91</v>
      </c>
      <c r="K11" s="134"/>
      <c r="L11" s="133" t="s">
        <v>90</v>
      </c>
      <c r="M11" s="134"/>
      <c r="N11" s="133" t="s">
        <v>89</v>
      </c>
      <c r="O11" s="134"/>
      <c r="P11" s="14"/>
      <c r="Q11" s="14"/>
      <c r="R11" s="14"/>
      <c r="S11" s="14"/>
      <c r="T11" s="14"/>
      <c r="U11" s="14"/>
      <c r="V11" s="14"/>
      <c r="W11" s="14"/>
      <c r="X11" s="14"/>
      <c r="Y11" s="14"/>
      <c r="Z11" s="14"/>
    </row>
    <row r="12" spans="2:26" thickBot="1" x14ac:dyDescent="0.35">
      <c r="B12" s="58"/>
      <c r="C12" s="120"/>
      <c r="D12" s="120"/>
      <c r="E12" s="132"/>
      <c r="F12" s="71" t="s">
        <v>88</v>
      </c>
      <c r="G12" s="72">
        <v>0.35</v>
      </c>
      <c r="H12" s="73" t="s">
        <v>88</v>
      </c>
      <c r="I12" s="74">
        <v>0.25</v>
      </c>
      <c r="J12" s="73" t="s">
        <v>88</v>
      </c>
      <c r="K12" s="74">
        <v>-0.1</v>
      </c>
      <c r="L12" s="73" t="s">
        <v>88</v>
      </c>
      <c r="M12" s="74">
        <v>0</v>
      </c>
      <c r="N12" s="73" t="s">
        <v>88</v>
      </c>
      <c r="O12" s="136">
        <v>0.45</v>
      </c>
      <c r="P12" s="14"/>
      <c r="Q12" s="14"/>
      <c r="R12" s="14"/>
      <c r="S12" s="14"/>
      <c r="T12" s="14"/>
      <c r="U12" s="14"/>
      <c r="V12" s="14"/>
      <c r="W12" s="14"/>
      <c r="X12" s="14"/>
      <c r="Y12" s="14"/>
      <c r="Z12" s="14"/>
    </row>
    <row r="13" spans="2:26" ht="14.4" x14ac:dyDescent="0.3">
      <c r="B13" s="58"/>
      <c r="C13" s="18" t="s">
        <v>104</v>
      </c>
      <c r="D13" s="19" t="s">
        <v>19</v>
      </c>
      <c r="E13" s="11" t="s">
        <v>29</v>
      </c>
      <c r="F13" s="86">
        <f>+$E$4</f>
        <v>10000000</v>
      </c>
      <c r="G13" s="86"/>
      <c r="H13" s="86">
        <f>F33</f>
        <v>12920170.5</v>
      </c>
      <c r="I13" s="86"/>
      <c r="J13" s="86">
        <f>H33</f>
        <v>15663855.916825876</v>
      </c>
      <c r="K13" s="86"/>
      <c r="L13" s="86">
        <f>J33</f>
        <v>13971096.293588327</v>
      </c>
      <c r="M13" s="86"/>
      <c r="N13" s="86">
        <f>L33</f>
        <v>13852446.758315029</v>
      </c>
      <c r="O13" s="86"/>
      <c r="P13" s="14"/>
      <c r="Q13" s="14"/>
      <c r="R13" s="14"/>
      <c r="S13" s="14"/>
      <c r="T13" s="14"/>
      <c r="U13" s="14"/>
      <c r="V13" s="14"/>
      <c r="W13" s="14"/>
      <c r="X13" s="14"/>
      <c r="Y13" s="14"/>
      <c r="Z13" s="14"/>
    </row>
    <row r="14" spans="2:26" ht="14.4" x14ac:dyDescent="0.3">
      <c r="B14" s="58"/>
      <c r="C14" s="18" t="s">
        <v>33</v>
      </c>
      <c r="D14" s="19" t="s">
        <v>20</v>
      </c>
      <c r="E14" s="11" t="s">
        <v>30</v>
      </c>
      <c r="F14" s="86">
        <f>F13*G12</f>
        <v>3500000</v>
      </c>
      <c r="G14" s="86"/>
      <c r="H14" s="86">
        <f>H13*I12</f>
        <v>3230042.625</v>
      </c>
      <c r="I14" s="86"/>
      <c r="J14" s="93">
        <f>J13*K12</f>
        <v>-1566385.5916825878</v>
      </c>
      <c r="K14" s="93"/>
      <c r="L14" s="93">
        <f>L13*M12</f>
        <v>0</v>
      </c>
      <c r="M14" s="93"/>
      <c r="N14" s="93">
        <f>N13*O12</f>
        <v>6233601.0412417632</v>
      </c>
      <c r="O14" s="93"/>
      <c r="P14" s="14"/>
      <c r="Q14" s="14"/>
      <c r="R14" s="14"/>
      <c r="S14" s="14"/>
      <c r="T14" s="14"/>
      <c r="U14" s="14"/>
      <c r="V14" s="14"/>
      <c r="W14" s="14"/>
      <c r="X14" s="14"/>
      <c r="Y14" s="14"/>
      <c r="Z14" s="14"/>
    </row>
    <row r="15" spans="2:26" ht="14.4" x14ac:dyDescent="0.3">
      <c r="B15" s="58"/>
      <c r="C15" s="18" t="s">
        <v>7</v>
      </c>
      <c r="D15" s="19" t="s">
        <v>21</v>
      </c>
      <c r="E15" s="11" t="s">
        <v>31</v>
      </c>
      <c r="F15" s="86">
        <f>F13+F14</f>
        <v>13500000</v>
      </c>
      <c r="G15" s="86"/>
      <c r="H15" s="86">
        <f>H13+H14</f>
        <v>16150213.125</v>
      </c>
      <c r="I15" s="86"/>
      <c r="J15" s="86">
        <f>J13+J14</f>
        <v>14097470.325143289</v>
      </c>
      <c r="K15" s="86"/>
      <c r="L15" s="86">
        <f>L13+L14</f>
        <v>13971096.293588327</v>
      </c>
      <c r="M15" s="86"/>
      <c r="N15" s="86">
        <f>N13+N14</f>
        <v>20086047.799556792</v>
      </c>
      <c r="O15" s="86"/>
      <c r="P15" s="14"/>
      <c r="Q15" s="14"/>
      <c r="R15" s="14"/>
      <c r="S15" s="14"/>
      <c r="T15" s="14"/>
      <c r="U15" s="14"/>
      <c r="V15" s="14"/>
      <c r="W15" s="14"/>
      <c r="X15" s="14"/>
      <c r="Y15" s="14"/>
      <c r="Z15" s="14"/>
    </row>
    <row r="16" spans="2:26" ht="9" customHeight="1" x14ac:dyDescent="0.3">
      <c r="B16" s="58"/>
      <c r="C16" s="121"/>
      <c r="D16" s="120"/>
      <c r="E16" s="120"/>
      <c r="F16" s="120"/>
      <c r="G16" s="120"/>
      <c r="H16" s="120"/>
      <c r="I16" s="120"/>
      <c r="J16" s="120"/>
      <c r="K16" s="120"/>
      <c r="L16" s="120"/>
      <c r="M16" s="120"/>
      <c r="N16" s="120"/>
      <c r="O16" s="119"/>
      <c r="P16" s="14"/>
      <c r="Q16" s="14"/>
      <c r="R16" s="14"/>
      <c r="S16" s="14"/>
      <c r="T16" s="14"/>
      <c r="U16" s="14"/>
      <c r="V16" s="14"/>
      <c r="W16" s="14"/>
      <c r="X16" s="14"/>
      <c r="Y16" s="14"/>
      <c r="Z16" s="14"/>
    </row>
    <row r="17" spans="2:26" ht="14.4" x14ac:dyDescent="0.3">
      <c r="B17" s="58"/>
      <c r="C17" s="18" t="s">
        <v>18</v>
      </c>
      <c r="D17" s="19" t="s">
        <v>22</v>
      </c>
      <c r="E17" s="11" t="s">
        <v>32</v>
      </c>
      <c r="F17" s="129">
        <f>(F13+F15)/2</f>
        <v>11750000</v>
      </c>
      <c r="G17" s="120"/>
      <c r="H17" s="129">
        <f>(H13+H15)/2</f>
        <v>14535191.8125</v>
      </c>
      <c r="I17" s="120"/>
      <c r="J17" s="129">
        <f>(J13+J15)/2</f>
        <v>14880663.120984582</v>
      </c>
      <c r="K17" s="120"/>
      <c r="L17" s="129">
        <f>(L13+L15)/2</f>
        <v>13971096.293588327</v>
      </c>
      <c r="M17" s="120"/>
      <c r="N17" s="129">
        <f>(N13+N15)/2</f>
        <v>16969247.278935909</v>
      </c>
      <c r="O17" s="120"/>
      <c r="P17" s="14"/>
      <c r="Q17" s="14"/>
      <c r="R17" s="14"/>
      <c r="S17" s="14"/>
      <c r="T17" s="14"/>
      <c r="U17" s="14"/>
      <c r="V17" s="14"/>
      <c r="W17" s="14"/>
      <c r="X17" s="14"/>
      <c r="Y17" s="14"/>
      <c r="Z17" s="14"/>
    </row>
    <row r="18" spans="2:26" ht="8.25" customHeight="1" x14ac:dyDescent="0.3">
      <c r="B18" s="58"/>
      <c r="C18" s="121"/>
      <c r="D18" s="120"/>
      <c r="E18" s="120"/>
      <c r="F18" s="120"/>
      <c r="G18" s="120"/>
      <c r="H18" s="120"/>
      <c r="I18" s="120"/>
      <c r="J18" s="120"/>
      <c r="K18" s="120"/>
      <c r="L18" s="115"/>
      <c r="M18" s="116"/>
      <c r="N18" s="115"/>
      <c r="O18" s="117"/>
      <c r="P18" s="14"/>
      <c r="Q18" s="14"/>
      <c r="R18" s="14"/>
      <c r="S18" s="14"/>
      <c r="T18" s="14"/>
      <c r="U18" s="14"/>
      <c r="V18" s="14"/>
      <c r="W18" s="14"/>
      <c r="X18" s="14"/>
      <c r="Y18" s="14"/>
      <c r="Z18" s="14"/>
    </row>
    <row r="19" spans="2:26" ht="14.4" x14ac:dyDescent="0.3">
      <c r="B19" s="58"/>
      <c r="C19" s="18" t="s">
        <v>34</v>
      </c>
      <c r="D19" s="19" t="s">
        <v>23</v>
      </c>
      <c r="E19" s="11" t="s">
        <v>54</v>
      </c>
      <c r="F19" s="137">
        <f>+F17*-$E$6</f>
        <v>0</v>
      </c>
      <c r="G19" s="138"/>
      <c r="H19" s="137">
        <f>+H17*-$E$6</f>
        <v>0</v>
      </c>
      <c r="I19" s="138"/>
      <c r="J19" s="137">
        <f>+J17*-$E$6</f>
        <v>0</v>
      </c>
      <c r="K19" s="138"/>
      <c r="L19" s="137">
        <f>+L17*-$E$6</f>
        <v>0</v>
      </c>
      <c r="M19" s="138"/>
      <c r="N19" s="137">
        <f>+N17*-$E$6</f>
        <v>0</v>
      </c>
      <c r="O19" s="138"/>
      <c r="P19" s="14"/>
      <c r="Q19" s="14"/>
      <c r="R19" s="14"/>
      <c r="S19" s="14"/>
      <c r="T19" s="14"/>
      <c r="U19" s="14"/>
      <c r="V19" s="14"/>
      <c r="W19" s="14"/>
      <c r="X19" s="14"/>
      <c r="Y19" s="14"/>
      <c r="Z19" s="14"/>
    </row>
    <row r="20" spans="2:26" ht="14.4" x14ac:dyDescent="0.3">
      <c r="B20" s="58"/>
      <c r="C20" s="18" t="s">
        <v>55</v>
      </c>
      <c r="D20" s="19" t="s">
        <v>24</v>
      </c>
      <c r="E20" s="11" t="s">
        <v>65</v>
      </c>
      <c r="F20" s="118">
        <f>+F17*-$E$9</f>
        <v>-11750</v>
      </c>
      <c r="G20" s="120"/>
      <c r="H20" s="118">
        <f>+H17*-$E$9</f>
        <v>-14535.191812500001</v>
      </c>
      <c r="I20" s="120"/>
      <c r="J20" s="118">
        <f>+J17*-$E$9</f>
        <v>-14880.663120984582</v>
      </c>
      <c r="K20" s="120"/>
      <c r="L20" s="118">
        <f>+L17*-$E$9</f>
        <v>-13971.096293588327</v>
      </c>
      <c r="M20" s="120"/>
      <c r="N20" s="118">
        <f>+N17*-$E$9</f>
        <v>-16969.247278935909</v>
      </c>
      <c r="O20" s="120"/>
      <c r="P20" s="14"/>
      <c r="Q20" s="14"/>
      <c r="R20" s="14"/>
      <c r="S20" s="14"/>
      <c r="T20" s="14"/>
      <c r="U20" s="14"/>
      <c r="V20" s="14"/>
      <c r="W20" s="14"/>
      <c r="X20" s="14"/>
      <c r="Y20" s="14"/>
      <c r="Z20" s="14"/>
    </row>
    <row r="21" spans="2:26" ht="28.8" x14ac:dyDescent="0.3">
      <c r="B21" s="58"/>
      <c r="C21" s="18" t="s">
        <v>35</v>
      </c>
      <c r="D21" s="19" t="s">
        <v>25</v>
      </c>
      <c r="E21" s="5" t="s">
        <v>57</v>
      </c>
      <c r="F21" s="86">
        <f>+(F17+F19+F20)*-$E$5</f>
        <v>-88036.875</v>
      </c>
      <c r="G21" s="86"/>
      <c r="H21" s="86">
        <f>+(H17+H19+H20)*-$E$5</f>
        <v>-108904.92465515624</v>
      </c>
      <c r="I21" s="86"/>
      <c r="J21" s="86">
        <f>+(J17+J19+J20)*-$E$5</f>
        <v>-111493.36843397697</v>
      </c>
      <c r="K21" s="86"/>
      <c r="L21" s="86">
        <f>+(L17+L19+L20)*-$E$5</f>
        <v>-104678.43897971053</v>
      </c>
      <c r="M21" s="86"/>
      <c r="N21" s="86">
        <f>+(N17+N19+N20)*-$E$5</f>
        <v>-127142.08523742729</v>
      </c>
      <c r="O21" s="86"/>
      <c r="P21" s="20"/>
      <c r="Q21" s="14"/>
      <c r="R21" s="14"/>
      <c r="S21" s="14"/>
      <c r="T21" s="14"/>
      <c r="U21" s="14"/>
      <c r="V21" s="14"/>
      <c r="W21" s="14"/>
      <c r="X21" s="14"/>
      <c r="Y21" s="14"/>
      <c r="Z21" s="14"/>
    </row>
    <row r="22" spans="2:26" ht="15.75" customHeight="1" x14ac:dyDescent="0.3">
      <c r="B22" s="58"/>
      <c r="C22" s="18" t="s">
        <v>106</v>
      </c>
      <c r="D22" s="19" t="s">
        <v>26</v>
      </c>
      <c r="E22" s="5" t="s">
        <v>58</v>
      </c>
      <c r="F22" s="86">
        <f>+F19+F21+F20</f>
        <v>-99786.875</v>
      </c>
      <c r="G22" s="86"/>
      <c r="H22" s="86">
        <f t="shared" ref="H22" si="0">+H19+H21+H20</f>
        <v>-123440.11646765625</v>
      </c>
      <c r="I22" s="86"/>
      <c r="J22" s="86">
        <f t="shared" ref="J22" si="1">+J19+J21+J20</f>
        <v>-126374.03155496155</v>
      </c>
      <c r="K22" s="86"/>
      <c r="L22" s="86">
        <f t="shared" ref="L22" si="2">+L19+L21+L20</f>
        <v>-118649.53527329885</v>
      </c>
      <c r="M22" s="86"/>
      <c r="N22" s="86">
        <f t="shared" ref="N22" si="3">+N19+N21+N20</f>
        <v>-144111.33251636321</v>
      </c>
      <c r="O22" s="86"/>
      <c r="P22" s="14"/>
      <c r="Q22" s="14"/>
      <c r="R22" s="14"/>
      <c r="S22" s="14"/>
      <c r="T22" s="14"/>
      <c r="U22" s="14"/>
      <c r="V22" s="14"/>
      <c r="W22" s="14"/>
      <c r="X22" s="14"/>
      <c r="Y22" s="14"/>
      <c r="Z22" s="14"/>
    </row>
    <row r="23" spans="2:26" ht="6.75" customHeight="1" x14ac:dyDescent="0.3">
      <c r="B23" s="58"/>
      <c r="C23" s="121"/>
      <c r="D23" s="120"/>
      <c r="E23" s="120"/>
      <c r="F23" s="120"/>
      <c r="G23" s="120"/>
      <c r="H23" s="120"/>
      <c r="I23" s="120"/>
      <c r="J23" s="120"/>
      <c r="K23" s="120"/>
      <c r="L23" s="120"/>
      <c r="M23" s="120"/>
      <c r="N23" s="120"/>
      <c r="O23" s="119"/>
      <c r="P23" s="14"/>
      <c r="Q23" s="14"/>
      <c r="R23" s="14"/>
      <c r="S23" s="14"/>
      <c r="T23" s="14"/>
      <c r="U23" s="14"/>
      <c r="V23" s="14"/>
      <c r="W23" s="14"/>
      <c r="X23" s="14"/>
      <c r="Y23" s="14"/>
      <c r="Z23" s="14"/>
    </row>
    <row r="24" spans="2:26" ht="27.75" customHeight="1" x14ac:dyDescent="0.3">
      <c r="B24" s="58"/>
      <c r="C24" s="18" t="s">
        <v>107</v>
      </c>
      <c r="D24" s="19" t="s">
        <v>27</v>
      </c>
      <c r="E24" s="5" t="s">
        <v>66</v>
      </c>
      <c r="F24" s="86">
        <f>F15+F22</f>
        <v>13400213.125</v>
      </c>
      <c r="G24" s="86"/>
      <c r="H24" s="86">
        <f>H15+H22</f>
        <v>16026773.008532343</v>
      </c>
      <c r="I24" s="86"/>
      <c r="J24" s="86">
        <f>J15+J22</f>
        <v>13971096.293588327</v>
      </c>
      <c r="K24" s="86"/>
      <c r="L24" s="86">
        <f>L15+L22</f>
        <v>13852446.758315029</v>
      </c>
      <c r="M24" s="86"/>
      <c r="N24" s="86">
        <f>N15+N22</f>
        <v>19941936.467040427</v>
      </c>
      <c r="O24" s="86"/>
      <c r="P24" s="14"/>
      <c r="Q24" s="27"/>
      <c r="R24" s="26"/>
      <c r="S24" s="26"/>
      <c r="T24" s="26"/>
      <c r="U24" s="25"/>
      <c r="V24" s="14"/>
      <c r="W24" s="14"/>
      <c r="X24" s="14"/>
      <c r="Y24" s="14"/>
      <c r="Z24" s="14"/>
    </row>
    <row r="25" spans="2:26" ht="43.2" x14ac:dyDescent="0.3">
      <c r="B25" s="58"/>
      <c r="C25" s="18" t="s">
        <v>119</v>
      </c>
      <c r="D25" s="19" t="s">
        <v>28</v>
      </c>
      <c r="E25" s="18"/>
      <c r="F25" s="118">
        <f>F13</f>
        <v>10000000</v>
      </c>
      <c r="G25" s="120"/>
      <c r="H25" s="118">
        <f>F36</f>
        <v>12920170.5</v>
      </c>
      <c r="I25" s="120"/>
      <c r="J25" s="118">
        <f>H36</f>
        <v>15663855.916825876</v>
      </c>
      <c r="K25" s="120"/>
      <c r="L25" s="118">
        <f>J36</f>
        <v>17230241.508508462</v>
      </c>
      <c r="M25" s="120"/>
      <c r="N25" s="118">
        <f>L36</f>
        <v>18953265.65935931</v>
      </c>
      <c r="O25" s="120"/>
      <c r="P25" s="14"/>
      <c r="Q25" s="14"/>
      <c r="R25" s="14"/>
      <c r="S25" s="14"/>
      <c r="T25" s="14"/>
      <c r="U25" s="25"/>
      <c r="V25" s="14"/>
      <c r="W25" s="14"/>
      <c r="X25" s="14"/>
      <c r="Y25" s="14"/>
      <c r="Z25" s="14"/>
    </row>
    <row r="26" spans="2:26" ht="15.75" customHeight="1" x14ac:dyDescent="0.3">
      <c r="B26" s="58"/>
      <c r="C26" s="21" t="s">
        <v>102</v>
      </c>
      <c r="D26" s="19" t="s">
        <v>44</v>
      </c>
      <c r="E26" s="13" t="s">
        <v>120</v>
      </c>
      <c r="F26" s="137">
        <f>(F25*$E$8)</f>
        <v>1000000</v>
      </c>
      <c r="G26" s="138"/>
      <c r="H26" s="137">
        <f>(H25*$E$8)</f>
        <v>1292017.05</v>
      </c>
      <c r="I26" s="138"/>
      <c r="J26" s="137">
        <f>(J25*$E$8)</f>
        <v>1566385.5916825878</v>
      </c>
      <c r="K26" s="138"/>
      <c r="L26" s="137">
        <f>(L25*$E$8)</f>
        <v>1723024.1508508464</v>
      </c>
      <c r="M26" s="138"/>
      <c r="N26" s="137">
        <f>(N25*$E$8)</f>
        <v>1895326.5659359312</v>
      </c>
      <c r="O26" s="138"/>
      <c r="P26" s="14"/>
      <c r="Q26" s="24"/>
      <c r="R26" s="14"/>
      <c r="S26" s="14"/>
      <c r="T26" s="14"/>
      <c r="U26" s="14"/>
      <c r="V26" s="14"/>
      <c r="W26" s="14"/>
      <c r="X26" s="14"/>
      <c r="Y26" s="14"/>
      <c r="Z26" s="14"/>
    </row>
    <row r="27" spans="2:26" ht="7.5" customHeight="1" x14ac:dyDescent="0.3">
      <c r="B27" s="58"/>
      <c r="C27" s="21"/>
      <c r="D27" s="19"/>
      <c r="E27" s="21"/>
      <c r="F27" s="118"/>
      <c r="G27" s="120"/>
      <c r="H27" s="115"/>
      <c r="I27" s="116"/>
      <c r="J27" s="115"/>
      <c r="K27" s="116"/>
      <c r="L27" s="115"/>
      <c r="M27" s="116"/>
      <c r="N27" s="115"/>
      <c r="O27" s="117"/>
      <c r="P27" s="14"/>
      <c r="Q27" s="14"/>
      <c r="R27" s="14"/>
      <c r="S27" s="14"/>
      <c r="T27" s="14"/>
      <c r="U27" s="14"/>
      <c r="V27" s="14"/>
      <c r="W27" s="14"/>
      <c r="X27" s="14"/>
      <c r="Y27" s="14"/>
      <c r="Z27" s="14"/>
    </row>
    <row r="28" spans="2:26" ht="15.75" customHeight="1" x14ac:dyDescent="0.3">
      <c r="B28" s="58"/>
      <c r="C28" s="18" t="s">
        <v>103</v>
      </c>
      <c r="D28" s="19" t="s">
        <v>45</v>
      </c>
      <c r="E28" s="5" t="s">
        <v>121</v>
      </c>
      <c r="F28" s="118">
        <f>MAX(0,(F24-F25-F26))</f>
        <v>2400213.125</v>
      </c>
      <c r="G28" s="120"/>
      <c r="H28" s="118">
        <f>MAX(0,(H24-H25-H26))</f>
        <v>1814585.4585323434</v>
      </c>
      <c r="I28" s="120"/>
      <c r="J28" s="118">
        <f t="shared" ref="J28" si="4">MAX(0,(J24-J25-J26))</f>
        <v>0</v>
      </c>
      <c r="K28" s="120"/>
      <c r="L28" s="118">
        <f t="shared" ref="L28" si="5">MAX(0,(L24-L25-L26))</f>
        <v>0</v>
      </c>
      <c r="M28" s="120"/>
      <c r="N28" s="118">
        <f t="shared" ref="N28" si="6">MAX(0,(N24-N25-N26))</f>
        <v>0</v>
      </c>
      <c r="O28" s="120"/>
      <c r="P28" s="14"/>
      <c r="Q28" s="14"/>
      <c r="R28" s="14"/>
      <c r="S28" s="14"/>
      <c r="T28" s="14"/>
      <c r="U28" s="14"/>
      <c r="V28" s="14"/>
      <c r="W28" s="14"/>
      <c r="X28" s="14"/>
      <c r="Y28" s="14"/>
      <c r="Z28" s="14"/>
    </row>
    <row r="29" spans="2:26" ht="15.75" customHeight="1" x14ac:dyDescent="0.3">
      <c r="B29" s="58"/>
      <c r="C29" s="21" t="s">
        <v>98</v>
      </c>
      <c r="D29" s="19" t="s">
        <v>46</v>
      </c>
      <c r="E29" s="13" t="s">
        <v>122</v>
      </c>
      <c r="F29" s="129">
        <f>F28*-$E$7</f>
        <v>-480042.625</v>
      </c>
      <c r="G29" s="120"/>
      <c r="H29" s="129">
        <f>H28*-$E$7</f>
        <v>-362917.09170646872</v>
      </c>
      <c r="I29" s="120"/>
      <c r="J29" s="129">
        <f>J28*-$E$7</f>
        <v>0</v>
      </c>
      <c r="K29" s="120"/>
      <c r="L29" s="129">
        <f>L28*-$E$7</f>
        <v>0</v>
      </c>
      <c r="M29" s="120"/>
      <c r="N29" s="129">
        <f>N28*-$E$7</f>
        <v>0</v>
      </c>
      <c r="O29" s="120"/>
      <c r="P29" s="14"/>
      <c r="Q29" s="14"/>
      <c r="R29" s="14"/>
      <c r="S29" s="14"/>
      <c r="T29" s="14"/>
      <c r="U29" s="14"/>
      <c r="V29" s="14"/>
      <c r="W29" s="14"/>
      <c r="X29" s="14"/>
      <c r="Y29" s="14"/>
      <c r="Z29" s="14"/>
    </row>
    <row r="30" spans="2:26" ht="14.4" x14ac:dyDescent="0.3">
      <c r="B30" s="58"/>
      <c r="C30" s="21" t="s">
        <v>97</v>
      </c>
      <c r="D30" s="19" t="s">
        <v>48</v>
      </c>
      <c r="E30" s="13" t="s">
        <v>75</v>
      </c>
      <c r="F30" s="129">
        <f>F28*-$E$7</f>
        <v>-480042.625</v>
      </c>
      <c r="G30" s="120"/>
      <c r="H30" s="129">
        <f>H28*-$E$7</f>
        <v>-362917.09170646872</v>
      </c>
      <c r="I30" s="120"/>
      <c r="J30" s="129">
        <f>J28*-$E$7</f>
        <v>0</v>
      </c>
      <c r="K30" s="120"/>
      <c r="L30" s="129">
        <f>L28*-$E$7</f>
        <v>0</v>
      </c>
      <c r="M30" s="120"/>
      <c r="N30" s="129">
        <f>N28*-$E$7</f>
        <v>0</v>
      </c>
      <c r="O30" s="120"/>
      <c r="P30" s="24"/>
      <c r="Q30" s="14"/>
      <c r="R30" s="14"/>
      <c r="S30" s="14"/>
      <c r="T30" s="14"/>
      <c r="U30" s="14"/>
      <c r="V30" s="14"/>
      <c r="W30" s="14"/>
      <c r="X30" s="14"/>
      <c r="Y30" s="14"/>
      <c r="Z30" s="14"/>
    </row>
    <row r="31" spans="2:26" ht="43.2" x14ac:dyDescent="0.3">
      <c r="B31" s="58"/>
      <c r="C31" s="18" t="s">
        <v>96</v>
      </c>
      <c r="D31" s="19" t="s">
        <v>49</v>
      </c>
      <c r="E31" s="18" t="s">
        <v>123</v>
      </c>
      <c r="F31" s="118" t="str">
        <f>IF(F30=0,"No","Yes")</f>
        <v>Yes</v>
      </c>
      <c r="G31" s="120"/>
      <c r="H31" s="118" t="str">
        <f>IF(H30=0,"No","Yes")</f>
        <v>Yes</v>
      </c>
      <c r="I31" s="120"/>
      <c r="J31" s="118" t="str">
        <f t="shared" ref="J31" si="7">IF(J30=0,"No","Yes")</f>
        <v>No</v>
      </c>
      <c r="K31" s="120"/>
      <c r="L31" s="118" t="str">
        <f t="shared" ref="L31" si="8">IF(L30=0,"No","Yes")</f>
        <v>No</v>
      </c>
      <c r="M31" s="120"/>
      <c r="N31" s="118" t="str">
        <f t="shared" ref="N31" si="9">IF(N30=0,"No","Yes")</f>
        <v>No</v>
      </c>
      <c r="O31" s="120"/>
      <c r="P31" s="20"/>
      <c r="Q31" s="20"/>
      <c r="R31" s="14"/>
      <c r="S31" s="14"/>
      <c r="T31" s="14"/>
      <c r="U31" s="20"/>
      <c r="V31" s="14"/>
      <c r="W31" s="14"/>
      <c r="X31" s="14"/>
      <c r="Y31" s="14"/>
      <c r="Z31" s="14"/>
    </row>
    <row r="32" spans="2:26" ht="9" customHeight="1" x14ac:dyDescent="0.3">
      <c r="B32" s="58"/>
      <c r="C32" s="121"/>
      <c r="D32" s="120"/>
      <c r="E32" s="120"/>
      <c r="F32" s="120"/>
      <c r="G32" s="120"/>
      <c r="H32" s="120"/>
      <c r="I32" s="120"/>
      <c r="J32" s="120"/>
      <c r="K32" s="120"/>
      <c r="L32" s="120"/>
      <c r="M32" s="120"/>
      <c r="N32" s="120"/>
      <c r="O32" s="119"/>
      <c r="P32" s="14"/>
      <c r="Q32" s="14"/>
      <c r="R32" s="14"/>
      <c r="S32" s="14"/>
      <c r="T32" s="14"/>
      <c r="U32" s="14"/>
      <c r="V32" s="14"/>
      <c r="W32" s="14"/>
      <c r="X32" s="14"/>
      <c r="Y32" s="14"/>
      <c r="Z32" s="14"/>
    </row>
    <row r="33" spans="2:26" ht="33" customHeight="1" x14ac:dyDescent="0.3">
      <c r="B33" s="58"/>
      <c r="C33" s="18" t="s">
        <v>53</v>
      </c>
      <c r="D33" s="19" t="s">
        <v>51</v>
      </c>
      <c r="E33" s="5" t="s">
        <v>124</v>
      </c>
      <c r="F33" s="130">
        <f>F24+F30</f>
        <v>12920170.5</v>
      </c>
      <c r="G33" s="120"/>
      <c r="H33" s="130">
        <f>H24+H30</f>
        <v>15663855.916825876</v>
      </c>
      <c r="I33" s="120"/>
      <c r="J33" s="130">
        <f>J24+J30</f>
        <v>13971096.293588327</v>
      </c>
      <c r="K33" s="120"/>
      <c r="L33" s="130">
        <f>L24+L30</f>
        <v>13852446.758315029</v>
      </c>
      <c r="M33" s="120"/>
      <c r="N33" s="130">
        <f>N24+N30</f>
        <v>19941936.467040427</v>
      </c>
      <c r="O33" s="120"/>
      <c r="P33" s="14"/>
      <c r="Q33" s="14"/>
      <c r="R33" s="14"/>
      <c r="S33" s="14"/>
      <c r="T33" s="14"/>
      <c r="U33" s="14"/>
      <c r="V33" s="14"/>
      <c r="W33" s="14"/>
      <c r="X33" s="14"/>
      <c r="Y33" s="14"/>
      <c r="Z33" s="14"/>
    </row>
    <row r="34" spans="2:26" ht="29.25" customHeight="1" x14ac:dyDescent="0.3">
      <c r="B34" s="58"/>
      <c r="C34" s="18" t="s">
        <v>10</v>
      </c>
      <c r="D34" s="19" t="s">
        <v>79</v>
      </c>
      <c r="E34" s="5" t="s">
        <v>125</v>
      </c>
      <c r="F34" s="128">
        <f>((F33-F13)/F13)</f>
        <v>0.29201705</v>
      </c>
      <c r="G34" s="120"/>
      <c r="H34" s="128">
        <f>((H33-H13)/H13)</f>
        <v>0.21235675000000004</v>
      </c>
      <c r="I34" s="120"/>
      <c r="J34" s="128">
        <f t="shared" ref="J34" si="10">((J33-J13)/J13)</f>
        <v>-0.10806787499999995</v>
      </c>
      <c r="K34" s="120"/>
      <c r="L34" s="128">
        <f t="shared" ref="L34" si="11">((L33-L13)/L13)</f>
        <v>-8.4924999999999827E-3</v>
      </c>
      <c r="M34" s="120"/>
      <c r="N34" s="128">
        <f t="shared" ref="N34" si="12">((N33-N13)/N13)</f>
        <v>0.43959668749999992</v>
      </c>
      <c r="O34" s="120"/>
      <c r="P34" s="14"/>
      <c r="Q34" s="14"/>
      <c r="R34" s="14"/>
      <c r="S34" s="14"/>
      <c r="T34" s="14"/>
      <c r="U34" s="14"/>
      <c r="V34" s="14"/>
      <c r="W34" s="14"/>
      <c r="X34" s="14"/>
      <c r="Y34" s="14"/>
      <c r="Z34" s="14"/>
    </row>
    <row r="35" spans="2:26" ht="6" customHeight="1" x14ac:dyDescent="0.3">
      <c r="B35" s="58"/>
      <c r="C35" s="121"/>
      <c r="D35" s="120"/>
      <c r="E35" s="120"/>
      <c r="F35" s="120"/>
      <c r="G35" s="120"/>
      <c r="H35" s="120"/>
      <c r="I35" s="120"/>
      <c r="J35" s="120"/>
      <c r="K35" s="120"/>
      <c r="L35" s="120"/>
      <c r="M35" s="120"/>
      <c r="N35" s="120"/>
      <c r="O35" s="119"/>
      <c r="P35" s="14"/>
      <c r="Q35" s="14"/>
      <c r="R35" s="14"/>
      <c r="S35" s="14"/>
      <c r="T35" s="14"/>
      <c r="U35" s="14"/>
      <c r="V35" s="14"/>
      <c r="W35" s="14"/>
      <c r="X35" s="14"/>
      <c r="Y35" s="14"/>
      <c r="Z35" s="14"/>
    </row>
    <row r="36" spans="2:26" ht="28.8" x14ac:dyDescent="0.3">
      <c r="B36" s="58"/>
      <c r="C36" s="18" t="s">
        <v>112</v>
      </c>
      <c r="D36" s="19" t="s">
        <v>95</v>
      </c>
      <c r="E36" s="5" t="s">
        <v>126</v>
      </c>
      <c r="F36" s="118">
        <f>MAX(F33,F25)</f>
        <v>12920170.5</v>
      </c>
      <c r="G36" s="120"/>
      <c r="H36" s="118">
        <f>MAX(H33,H25)</f>
        <v>15663855.916825876</v>
      </c>
      <c r="I36" s="120"/>
      <c r="J36" s="118">
        <f>MAX(J33,(J25+J26))</f>
        <v>17230241.508508462</v>
      </c>
      <c r="K36" s="120"/>
      <c r="L36" s="118">
        <f>MAX(L33,(L25+L26))</f>
        <v>18953265.65935931</v>
      </c>
      <c r="M36" s="120"/>
      <c r="N36" s="118">
        <f>MAX(N33,N25)</f>
        <v>19941936.467040427</v>
      </c>
      <c r="O36" s="120"/>
      <c r="P36" s="17"/>
      <c r="Q36" s="14"/>
      <c r="R36" s="14"/>
      <c r="S36" s="14"/>
      <c r="T36" s="14"/>
      <c r="U36" s="14"/>
      <c r="V36" s="14"/>
      <c r="W36" s="14"/>
      <c r="X36" s="14"/>
      <c r="Y36" s="14"/>
      <c r="Z36" s="14"/>
    </row>
    <row r="37" spans="2:26" ht="15.75" customHeight="1" thickBot="1" x14ac:dyDescent="0.35">
      <c r="B37" s="58"/>
      <c r="C37" s="61"/>
      <c r="D37" s="16"/>
      <c r="E37" s="15"/>
      <c r="F37" s="14"/>
      <c r="G37" s="14"/>
      <c r="H37" s="14"/>
      <c r="I37" s="14"/>
      <c r="J37" s="14"/>
      <c r="K37" s="14"/>
      <c r="L37" s="14"/>
      <c r="M37" s="14"/>
      <c r="N37" s="14"/>
      <c r="O37" s="60"/>
      <c r="P37" s="14"/>
      <c r="Q37" s="14"/>
      <c r="R37" s="14"/>
      <c r="S37" s="14"/>
      <c r="T37" s="14"/>
      <c r="U37" s="14"/>
      <c r="V37" s="14"/>
      <c r="W37" s="14"/>
      <c r="X37" s="14"/>
      <c r="Y37" s="14"/>
      <c r="Z37" s="14"/>
    </row>
    <row r="38" spans="2:26" ht="15.75" customHeight="1" thickBot="1" x14ac:dyDescent="0.35">
      <c r="B38" s="125" t="s">
        <v>87</v>
      </c>
      <c r="C38" s="126"/>
      <c r="D38" s="126"/>
      <c r="E38" s="126"/>
      <c r="F38" s="126"/>
      <c r="G38" s="126"/>
      <c r="H38" s="126"/>
      <c r="I38" s="126"/>
      <c r="J38" s="126"/>
      <c r="K38" s="126"/>
      <c r="L38" s="126"/>
      <c r="M38" s="126"/>
      <c r="N38" s="126"/>
      <c r="O38" s="127"/>
      <c r="P38" s="14"/>
      <c r="Q38" s="14"/>
      <c r="R38" s="14"/>
      <c r="S38" s="14"/>
      <c r="T38" s="14"/>
      <c r="U38" s="14"/>
      <c r="V38" s="14"/>
      <c r="W38" s="14"/>
      <c r="X38" s="14"/>
      <c r="Y38" s="14"/>
      <c r="Z38" s="14"/>
    </row>
    <row r="39" spans="2:26" ht="35.4" customHeight="1" thickBot="1" x14ac:dyDescent="0.35">
      <c r="B39" s="52">
        <v>1</v>
      </c>
      <c r="C39" s="122" t="s">
        <v>113</v>
      </c>
      <c r="D39" s="123"/>
      <c r="E39" s="123"/>
      <c r="F39" s="123"/>
      <c r="G39" s="123"/>
      <c r="H39" s="123"/>
      <c r="I39" s="123"/>
      <c r="J39" s="123"/>
      <c r="K39" s="123"/>
      <c r="L39" s="123"/>
      <c r="M39" s="123"/>
      <c r="N39" s="123"/>
      <c r="O39" s="124"/>
      <c r="P39" s="14"/>
      <c r="Q39" s="14"/>
      <c r="R39" s="14"/>
      <c r="S39" s="14"/>
      <c r="T39" s="14"/>
      <c r="U39" s="14"/>
      <c r="V39" s="14"/>
      <c r="W39" s="14"/>
      <c r="X39" s="14"/>
      <c r="Y39" s="14"/>
      <c r="Z39" s="14"/>
    </row>
    <row r="40" spans="2:26" ht="15.75" customHeight="1" x14ac:dyDescent="0.3">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3">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3">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3">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3">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3">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3">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3">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3">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
      <c r="B49" s="14"/>
      <c r="C49" s="15"/>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3">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3">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mergeCells count="110">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L20:M20"/>
    <mergeCell ref="N20:O20"/>
    <mergeCell ref="F17:G17"/>
    <mergeCell ref="H17:I17"/>
    <mergeCell ref="J17:K17"/>
    <mergeCell ref="L17:M17"/>
    <mergeCell ref="N17:O17"/>
    <mergeCell ref="C18:K18"/>
    <mergeCell ref="F19:G19"/>
    <mergeCell ref="H19:I19"/>
    <mergeCell ref="L18:M18"/>
    <mergeCell ref="N18:O18"/>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F30:G30"/>
    <mergeCell ref="H30:I30"/>
    <mergeCell ref="J30:K30"/>
    <mergeCell ref="L30:M30"/>
    <mergeCell ref="N30:O30"/>
    <mergeCell ref="J29:K29"/>
    <mergeCell ref="L29:M29"/>
    <mergeCell ref="H31:I31"/>
    <mergeCell ref="J31:K31"/>
    <mergeCell ref="L31:M31"/>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Jeet Mehta</cp:lastModifiedBy>
  <cp:lastPrinted>2024-07-29T09:59:59Z</cp:lastPrinted>
  <dcterms:created xsi:type="dcterms:W3CDTF">2024-06-06T09:43:50Z</dcterms:created>
  <dcterms:modified xsi:type="dcterms:W3CDTF">2025-09-05T12:12:35Z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